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roel\Desktop\Reconditioning\Quotes\Forms\2021 Price increase\Widia\"/>
    </mc:Choice>
  </mc:AlternateContent>
  <xr:revisionPtr revIDLastSave="0" documentId="13_ncr:1_{39D6A0E7-F6F9-4419-A009-11B00C86A688}" xr6:coauthVersionLast="46" xr6:coauthVersionMax="46" xr10:uidLastSave="{00000000-0000-0000-0000-000000000000}"/>
  <bookViews>
    <workbookView xWindow="-96" yWindow="-96" windowWidth="23232" windowHeight="12552" xr2:uid="{00000000-000D-0000-FFFF-FFFF00000000}"/>
  </bookViews>
  <sheets>
    <sheet name="Widia Drilling Recon Form" sheetId="1" r:id="rId1"/>
    <sheet name="Widia Drilling Quote Form" sheetId="2" r:id="rId2"/>
  </sheets>
  <definedNames>
    <definedName name="_xlnm._FilterDatabase" localSheetId="1" hidden="1">'Widia Drilling Quote Form'!$AC$27:$AC$71</definedName>
    <definedName name="_xlnm.Print_Area" localSheetId="1">'Widia Drilling Quote Form'!$B$1:$AB$74</definedName>
    <definedName name="_xlnm.Print_Area" localSheetId="0">'Widia Drilling Recon Form'!$A$1:$M$57</definedName>
    <definedName name="_xlnm.Print_Titles" localSheetId="1">'Widia Drilling Quote Form'!$25:$27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1" i="2" l="1"/>
  <c r="D71" i="2"/>
  <c r="K70" i="2"/>
  <c r="D70" i="2"/>
  <c r="S61" i="1"/>
  <c r="U61" i="1" s="1"/>
  <c r="T61" i="1"/>
  <c r="V61" i="1"/>
  <c r="AB61" i="1"/>
  <c r="AC61" i="1" s="1"/>
  <c r="N71" i="2" s="1"/>
  <c r="AC71" i="2" s="1"/>
  <c r="Q8" i="2"/>
  <c r="B20" i="2"/>
  <c r="G19" i="2" s="1"/>
  <c r="K66" i="2"/>
  <c r="K67" i="2"/>
  <c r="K68" i="2"/>
  <c r="K69" i="2"/>
  <c r="D69" i="2"/>
  <c r="D68" i="2"/>
  <c r="D67" i="2"/>
  <c r="K62" i="2"/>
  <c r="D62" i="2"/>
  <c r="K61" i="2"/>
  <c r="D61" i="2"/>
  <c r="K60" i="2"/>
  <c r="D60" i="2"/>
  <c r="K59" i="2"/>
  <c r="D59" i="2"/>
  <c r="K58" i="2"/>
  <c r="D58" i="2"/>
  <c r="K57" i="2"/>
  <c r="D57" i="2"/>
  <c r="K56" i="2"/>
  <c r="D56" i="2"/>
  <c r="K55" i="2"/>
  <c r="D55" i="2"/>
  <c r="K54" i="2"/>
  <c r="D54" i="2"/>
  <c r="K53" i="2"/>
  <c r="D53" i="2"/>
  <c r="K52" i="2"/>
  <c r="D52" i="2"/>
  <c r="K51" i="2"/>
  <c r="D51" i="2"/>
  <c r="K50" i="2"/>
  <c r="D50" i="2"/>
  <c r="K49" i="2"/>
  <c r="D49" i="2"/>
  <c r="K48" i="2"/>
  <c r="D48" i="2"/>
  <c r="K47" i="2"/>
  <c r="D47" i="2"/>
  <c r="K46" i="2"/>
  <c r="D46" i="2"/>
  <c r="K45" i="2"/>
  <c r="D45" i="2"/>
  <c r="K44" i="2"/>
  <c r="D44" i="2"/>
  <c r="K43" i="2"/>
  <c r="D43" i="2"/>
  <c r="K42" i="2"/>
  <c r="D42" i="2"/>
  <c r="K41" i="2"/>
  <c r="D41" i="2"/>
  <c r="K40" i="2"/>
  <c r="D40" i="2"/>
  <c r="K39" i="2"/>
  <c r="D39" i="2"/>
  <c r="K38" i="2"/>
  <c r="D38" i="2"/>
  <c r="K37" i="2"/>
  <c r="D37" i="2"/>
  <c r="K36" i="2"/>
  <c r="D36" i="2"/>
  <c r="K35" i="2"/>
  <c r="D35" i="2"/>
  <c r="K34" i="2"/>
  <c r="D34" i="2"/>
  <c r="K33" i="2"/>
  <c r="D33" i="2"/>
  <c r="K32" i="2"/>
  <c r="D32" i="2"/>
  <c r="K31" i="2"/>
  <c r="D31" i="2"/>
  <c r="K30" i="2"/>
  <c r="D30" i="2"/>
  <c r="K29" i="2"/>
  <c r="D29" i="2"/>
  <c r="D63" i="2"/>
  <c r="K63" i="2"/>
  <c r="D64" i="2"/>
  <c r="K64" i="2"/>
  <c r="D65" i="2"/>
  <c r="K65" i="2"/>
  <c r="D66" i="2"/>
  <c r="B14" i="2"/>
  <c r="M14" i="2" s="1"/>
  <c r="B15" i="2"/>
  <c r="M15" i="2" s="1"/>
  <c r="B16" i="2"/>
  <c r="M16" i="2" s="1"/>
  <c r="B17" i="2"/>
  <c r="M17" i="2" s="1"/>
  <c r="B18" i="2"/>
  <c r="M18" i="2" s="1"/>
  <c r="AB60" i="1"/>
  <c r="AC60" i="1" s="1"/>
  <c r="N70" i="2" s="1"/>
  <c r="AC70" i="2" s="1"/>
  <c r="AB59" i="1"/>
  <c r="AC59" i="1" s="1"/>
  <c r="N69" i="2" s="1"/>
  <c r="AC69" i="2" s="1"/>
  <c r="AB58" i="1"/>
  <c r="AC58" i="1" s="1"/>
  <c r="N68" i="2" s="1"/>
  <c r="AC68" i="2" s="1"/>
  <c r="AB57" i="1"/>
  <c r="AB56" i="1"/>
  <c r="AC56" i="1" s="1"/>
  <c r="N66" i="2" s="1"/>
  <c r="AC66" i="2" s="1"/>
  <c r="AB55" i="1"/>
  <c r="X55" i="1" s="1"/>
  <c r="Q65" i="2" s="1"/>
  <c r="AB54" i="1"/>
  <c r="AC54" i="1" s="1"/>
  <c r="N64" i="2" s="1"/>
  <c r="AC64" i="2" s="1"/>
  <c r="AB53" i="1"/>
  <c r="AC53" i="1" s="1"/>
  <c r="N63" i="2" s="1"/>
  <c r="AC63" i="2" s="1"/>
  <c r="R56" i="1"/>
  <c r="S56" i="1" s="1"/>
  <c r="U56" i="1" s="1"/>
  <c r="R55" i="1"/>
  <c r="S55" i="1" s="1"/>
  <c r="U55" i="1" s="1"/>
  <c r="AB52" i="1"/>
  <c r="AC52" i="1" s="1"/>
  <c r="N62" i="2" s="1"/>
  <c r="AC62" i="2" s="1"/>
  <c r="AB51" i="1"/>
  <c r="AB50" i="1"/>
  <c r="X50" i="1" s="1"/>
  <c r="Q60" i="2" s="1"/>
  <c r="AB49" i="1"/>
  <c r="AB48" i="1"/>
  <c r="X48" i="1" s="1"/>
  <c r="Q58" i="2" s="1"/>
  <c r="R51" i="1"/>
  <c r="S51" i="1" s="1"/>
  <c r="U51" i="1" s="1"/>
  <c r="R50" i="1"/>
  <c r="S50" i="1" s="1"/>
  <c r="U50" i="1" s="1"/>
  <c r="AB47" i="1"/>
  <c r="X47" i="1" s="1"/>
  <c r="Q57" i="2" s="1"/>
  <c r="AB46" i="1"/>
  <c r="AC46" i="1" s="1"/>
  <c r="N56" i="2" s="1"/>
  <c r="AC56" i="2" s="1"/>
  <c r="AB45" i="1"/>
  <c r="X45" i="1" s="1"/>
  <c r="Q55" i="2" s="1"/>
  <c r="AB44" i="1"/>
  <c r="AC44" i="1" s="1"/>
  <c r="N54" i="2" s="1"/>
  <c r="AC54" i="2" s="1"/>
  <c r="AB43" i="1"/>
  <c r="R46" i="1"/>
  <c r="S46" i="1" s="1"/>
  <c r="U46" i="1" s="1"/>
  <c r="R45" i="1"/>
  <c r="T45" i="1" s="1"/>
  <c r="AB42" i="1"/>
  <c r="X42" i="1" s="1"/>
  <c r="Q52" i="2" s="1"/>
  <c r="AB41" i="1"/>
  <c r="AC41" i="1" s="1"/>
  <c r="N51" i="2" s="1"/>
  <c r="AC51" i="2" s="1"/>
  <c r="AB40" i="1"/>
  <c r="AB39" i="1"/>
  <c r="X39" i="1" s="1"/>
  <c r="Q49" i="2" s="1"/>
  <c r="AB38" i="1"/>
  <c r="AC38" i="1" s="1"/>
  <c r="N48" i="2" s="1"/>
  <c r="AC48" i="2" s="1"/>
  <c r="R41" i="1"/>
  <c r="S41" i="1" s="1"/>
  <c r="U41" i="1" s="1"/>
  <c r="R40" i="1"/>
  <c r="S40" i="1" s="1"/>
  <c r="U40" i="1" s="1"/>
  <c r="AB37" i="1"/>
  <c r="AB36" i="1"/>
  <c r="AB35" i="1"/>
  <c r="X35" i="1" s="1"/>
  <c r="Q45" i="2" s="1"/>
  <c r="AB34" i="1"/>
  <c r="AC34" i="1" s="1"/>
  <c r="N44" i="2" s="1"/>
  <c r="AC44" i="2" s="1"/>
  <c r="AB33" i="1"/>
  <c r="X33" i="1" s="1"/>
  <c r="Q43" i="2" s="1"/>
  <c r="R36" i="1"/>
  <c r="T36" i="1" s="1"/>
  <c r="R35" i="1"/>
  <c r="S35" i="1" s="1"/>
  <c r="U35" i="1" s="1"/>
  <c r="AB32" i="1"/>
  <c r="AB31" i="1"/>
  <c r="AB30" i="1"/>
  <c r="X30" i="1" s="1"/>
  <c r="Q40" i="2" s="1"/>
  <c r="AB29" i="1"/>
  <c r="X29" i="1" s="1"/>
  <c r="Q39" i="2" s="1"/>
  <c r="AB28" i="1"/>
  <c r="R31" i="1"/>
  <c r="T31" i="1" s="1"/>
  <c r="R30" i="1"/>
  <c r="S30" i="1" s="1"/>
  <c r="U30" i="1" s="1"/>
  <c r="AB27" i="1"/>
  <c r="AB26" i="1"/>
  <c r="AB25" i="1"/>
  <c r="AB24" i="1"/>
  <c r="AB23" i="1"/>
  <c r="AC23" i="1" s="1"/>
  <c r="N33" i="2" s="1"/>
  <c r="AC33" i="2" s="1"/>
  <c r="R26" i="1"/>
  <c r="S26" i="1" s="1"/>
  <c r="U26" i="1" s="1"/>
  <c r="R25" i="1"/>
  <c r="S25" i="1" s="1"/>
  <c r="U25" i="1" s="1"/>
  <c r="AB22" i="1"/>
  <c r="X22" i="1" s="1"/>
  <c r="Q32" i="2" s="1"/>
  <c r="AB21" i="1"/>
  <c r="AB20" i="1"/>
  <c r="AB19" i="1"/>
  <c r="AB18" i="1"/>
  <c r="X18" i="1" s="1"/>
  <c r="Q28" i="2" s="1"/>
  <c r="R21" i="1"/>
  <c r="S21" i="1" s="1"/>
  <c r="U21" i="1" s="1"/>
  <c r="R20" i="1"/>
  <c r="T20" i="1" s="1"/>
  <c r="S38" i="1"/>
  <c r="U38" i="1" s="1"/>
  <c r="T38" i="1"/>
  <c r="V38" i="1"/>
  <c r="S39" i="1"/>
  <c r="U39" i="1" s="1"/>
  <c r="T39" i="1"/>
  <c r="V39" i="1"/>
  <c r="W39" i="1" s="1"/>
  <c r="S49" i="2" s="1"/>
  <c r="V40" i="1"/>
  <c r="V41" i="1"/>
  <c r="S42" i="1"/>
  <c r="U42" i="1" s="1"/>
  <c r="T42" i="1"/>
  <c r="V42" i="1"/>
  <c r="S43" i="1"/>
  <c r="U43" i="1" s="1"/>
  <c r="T43" i="1"/>
  <c r="V43" i="1"/>
  <c r="S44" i="1"/>
  <c r="U44" i="1" s="1"/>
  <c r="T44" i="1"/>
  <c r="V44" i="1"/>
  <c r="V45" i="1"/>
  <c r="V46" i="1"/>
  <c r="S47" i="1"/>
  <c r="U47" i="1" s="1"/>
  <c r="T47" i="1"/>
  <c r="V47" i="1"/>
  <c r="S48" i="1"/>
  <c r="U48" i="1" s="1"/>
  <c r="T48" i="1"/>
  <c r="V48" i="1"/>
  <c r="S49" i="1"/>
  <c r="U49" i="1" s="1"/>
  <c r="T49" i="1"/>
  <c r="V49" i="1"/>
  <c r="V50" i="1"/>
  <c r="V51" i="1"/>
  <c r="S52" i="1"/>
  <c r="U52" i="1" s="1"/>
  <c r="T52" i="1"/>
  <c r="V52" i="1"/>
  <c r="S53" i="1"/>
  <c r="U53" i="1" s="1"/>
  <c r="T53" i="1"/>
  <c r="V53" i="1"/>
  <c r="S54" i="1"/>
  <c r="U54" i="1" s="1"/>
  <c r="T54" i="1"/>
  <c r="V54" i="1"/>
  <c r="V55" i="1"/>
  <c r="V56" i="1"/>
  <c r="S57" i="1"/>
  <c r="U57" i="1" s="1"/>
  <c r="T57" i="1"/>
  <c r="V57" i="1"/>
  <c r="S58" i="1"/>
  <c r="U58" i="1" s="1"/>
  <c r="T58" i="1"/>
  <c r="V58" i="1"/>
  <c r="S59" i="1"/>
  <c r="U59" i="1" s="1"/>
  <c r="T59" i="1"/>
  <c r="V59" i="1"/>
  <c r="S60" i="1"/>
  <c r="U60" i="1" s="1"/>
  <c r="T60" i="1"/>
  <c r="V60" i="1"/>
  <c r="L43" i="1"/>
  <c r="U27" i="2" s="1"/>
  <c r="Y27" i="2" s="1"/>
  <c r="T12" i="2"/>
  <c r="L10" i="2"/>
  <c r="G10" i="2"/>
  <c r="Z10" i="2" s="1"/>
  <c r="B10" i="2"/>
  <c r="X13" i="1"/>
  <c r="B75" i="2"/>
  <c r="K28" i="2"/>
  <c r="D28" i="2"/>
  <c r="W6" i="2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19" i="1"/>
  <c r="S34" i="1"/>
  <c r="U34" i="1" s="1"/>
  <c r="T34" i="1"/>
  <c r="S36" i="1"/>
  <c r="U36" i="1" s="1"/>
  <c r="T37" i="1"/>
  <c r="S28" i="1"/>
  <c r="U28" i="1" s="1"/>
  <c r="T28" i="1"/>
  <c r="S32" i="1"/>
  <c r="U32" i="1" s="1"/>
  <c r="T32" i="1"/>
  <c r="S33" i="1"/>
  <c r="U33" i="1" s="1"/>
  <c r="T29" i="1"/>
  <c r="S27" i="1"/>
  <c r="U27" i="1" s="1"/>
  <c r="S19" i="1"/>
  <c r="U19" i="1" s="1"/>
  <c r="S23" i="1"/>
  <c r="U23" i="1" s="1"/>
  <c r="S22" i="1"/>
  <c r="U22" i="1" s="1"/>
  <c r="T22" i="1"/>
  <c r="S24" i="1"/>
  <c r="U24" i="1" s="1"/>
  <c r="T24" i="1"/>
  <c r="T18" i="1"/>
  <c r="S18" i="1"/>
  <c r="U18" i="1" s="1"/>
  <c r="A6" i="1"/>
  <c r="A7" i="1"/>
  <c r="X61" i="1" l="1"/>
  <c r="Q71" i="2" s="1"/>
  <c r="W61" i="1"/>
  <c r="S71" i="2" s="1"/>
  <c r="AC45" i="1"/>
  <c r="N55" i="2" s="1"/>
  <c r="AC55" i="2" s="1"/>
  <c r="W45" i="1"/>
  <c r="S55" i="2" s="1"/>
  <c r="X53" i="1"/>
  <c r="Q63" i="2" s="1"/>
  <c r="W53" i="1"/>
  <c r="S63" i="2" s="1"/>
  <c r="W59" i="1"/>
  <c r="S69" i="2" s="1"/>
  <c r="W50" i="1"/>
  <c r="S60" i="2" s="1"/>
  <c r="X56" i="1"/>
  <c r="Q66" i="2" s="1"/>
  <c r="W56" i="1"/>
  <c r="S66" i="2" s="1"/>
  <c r="T30" i="1"/>
  <c r="T41" i="1"/>
  <c r="AC48" i="1"/>
  <c r="N58" i="2" s="1"/>
  <c r="AC58" i="2" s="1"/>
  <c r="W47" i="1"/>
  <c r="S57" i="2" s="1"/>
  <c r="W51" i="1"/>
  <c r="S61" i="2" s="1"/>
  <c r="X59" i="1"/>
  <c r="Q69" i="2" s="1"/>
  <c r="W57" i="1"/>
  <c r="S67" i="2" s="1"/>
  <c r="AC47" i="1"/>
  <c r="N57" i="2" s="1"/>
  <c r="AC57" i="2" s="1"/>
  <c r="S45" i="1"/>
  <c r="U45" i="1" s="1"/>
  <c r="T55" i="1"/>
  <c r="T46" i="1"/>
  <c r="W49" i="1"/>
  <c r="S59" i="2" s="1"/>
  <c r="W40" i="1"/>
  <c r="S50" i="2" s="1"/>
  <c r="AC55" i="1"/>
  <c r="N65" i="2" s="1"/>
  <c r="AC65" i="2" s="1"/>
  <c r="W55" i="1"/>
  <c r="S65" i="2" s="1"/>
  <c r="T56" i="1"/>
  <c r="AC49" i="1"/>
  <c r="N59" i="2" s="1"/>
  <c r="AC59" i="2" s="1"/>
  <c r="W48" i="1"/>
  <c r="S58" i="2" s="1"/>
  <c r="T50" i="1"/>
  <c r="T51" i="1"/>
  <c r="W42" i="1"/>
  <c r="S52" i="2" s="1"/>
  <c r="AC40" i="1"/>
  <c r="N50" i="2" s="1"/>
  <c r="AC50" i="2" s="1"/>
  <c r="X40" i="1"/>
  <c r="Q50" i="2" s="1"/>
  <c r="AC39" i="1"/>
  <c r="N49" i="2" s="1"/>
  <c r="AC49" i="2" s="1"/>
  <c r="Y39" i="1"/>
  <c r="Z39" i="1" s="1"/>
  <c r="T40" i="1"/>
  <c r="T26" i="1"/>
  <c r="S20" i="1"/>
  <c r="U20" i="1" s="1"/>
  <c r="X57" i="1"/>
  <c r="Q67" i="2" s="1"/>
  <c r="X51" i="1"/>
  <c r="Q61" i="2" s="1"/>
  <c r="AC50" i="1"/>
  <c r="N60" i="2" s="1"/>
  <c r="AC60" i="2" s="1"/>
  <c r="X43" i="1"/>
  <c r="Q53" i="2" s="1"/>
  <c r="AC42" i="1"/>
  <c r="N52" i="2" s="1"/>
  <c r="AC52" i="2" s="1"/>
  <c r="X54" i="1"/>
  <c r="Q64" i="2" s="1"/>
  <c r="X46" i="1"/>
  <c r="Q56" i="2" s="1"/>
  <c r="W43" i="1"/>
  <c r="S53" i="2" s="1"/>
  <c r="X38" i="1"/>
  <c r="Q48" i="2" s="1"/>
  <c r="W60" i="1"/>
  <c r="S70" i="2" s="1"/>
  <c r="W54" i="1"/>
  <c r="S64" i="2" s="1"/>
  <c r="X49" i="1"/>
  <c r="Q59" i="2" s="1"/>
  <c r="W46" i="1"/>
  <c r="S56" i="2" s="1"/>
  <c r="X41" i="1"/>
  <c r="Q51" i="2" s="1"/>
  <c r="W38" i="1"/>
  <c r="S48" i="2" s="1"/>
  <c r="X60" i="1"/>
  <c r="Q70" i="2" s="1"/>
  <c r="X58" i="1"/>
  <c r="Q68" i="2" s="1"/>
  <c r="AC57" i="1"/>
  <c r="N67" i="2" s="1"/>
  <c r="AC67" i="2" s="1"/>
  <c r="X52" i="1"/>
  <c r="Q62" i="2" s="1"/>
  <c r="AC51" i="1"/>
  <c r="N61" i="2" s="1"/>
  <c r="AC61" i="2" s="1"/>
  <c r="X44" i="1"/>
  <c r="Q54" i="2" s="1"/>
  <c r="AC43" i="1"/>
  <c r="N53" i="2" s="1"/>
  <c r="AC53" i="2" s="1"/>
  <c r="W41" i="1"/>
  <c r="S51" i="2" s="1"/>
  <c r="W58" i="1"/>
  <c r="S68" i="2" s="1"/>
  <c r="W52" i="1"/>
  <c r="S62" i="2" s="1"/>
  <c r="W44" i="1"/>
  <c r="S54" i="2" s="1"/>
  <c r="W19" i="1"/>
  <c r="S29" i="2" s="1"/>
  <c r="T35" i="1"/>
  <c r="W24" i="1"/>
  <c r="S34" i="2" s="1"/>
  <c r="T33" i="1"/>
  <c r="S29" i="1"/>
  <c r="U29" i="1" s="1"/>
  <c r="X32" i="1"/>
  <c r="Q42" i="2" s="1"/>
  <c r="T27" i="1"/>
  <c r="S37" i="1"/>
  <c r="U37" i="1" s="1"/>
  <c r="AC27" i="1"/>
  <c r="N37" i="2" s="1"/>
  <c r="AC37" i="2" s="1"/>
  <c r="S31" i="1"/>
  <c r="U31" i="1" s="1"/>
  <c r="T25" i="1"/>
  <c r="W35" i="1"/>
  <c r="S45" i="2" s="1"/>
  <c r="W32" i="1"/>
  <c r="S42" i="2" s="1"/>
  <c r="W31" i="1"/>
  <c r="S41" i="2" s="1"/>
  <c r="W21" i="1"/>
  <c r="S31" i="2" s="1"/>
  <c r="X21" i="1"/>
  <c r="Q31" i="2" s="1"/>
  <c r="AC36" i="1"/>
  <c r="N46" i="2" s="1"/>
  <c r="AC46" i="2" s="1"/>
  <c r="W36" i="1"/>
  <c r="S46" i="2" s="1"/>
  <c r="AC33" i="1"/>
  <c r="N43" i="2" s="1"/>
  <c r="AC43" i="2" s="1"/>
  <c r="AC28" i="1"/>
  <c r="N38" i="2" s="1"/>
  <c r="AC38" i="2" s="1"/>
  <c r="X27" i="1"/>
  <c r="Q37" i="2" s="1"/>
  <c r="W28" i="1"/>
  <c r="S38" i="2" s="1"/>
  <c r="AC24" i="1"/>
  <c r="N34" i="2" s="1"/>
  <c r="AC34" i="2" s="1"/>
  <c r="AC25" i="1"/>
  <c r="N35" i="2" s="1"/>
  <c r="AC35" i="2" s="1"/>
  <c r="X25" i="1"/>
  <c r="Q35" i="2" s="1"/>
  <c r="X24" i="1"/>
  <c r="Q34" i="2" s="1"/>
  <c r="AC21" i="1"/>
  <c r="N31" i="2" s="1"/>
  <c r="AC31" i="2" s="1"/>
  <c r="W25" i="1"/>
  <c r="S35" i="2" s="1"/>
  <c r="X23" i="1"/>
  <c r="Q33" i="2" s="1"/>
  <c r="W23" i="1"/>
  <c r="S33" i="2" s="1"/>
  <c r="X20" i="1"/>
  <c r="Q30" i="2" s="1"/>
  <c r="AC20" i="1"/>
  <c r="N30" i="2" s="1"/>
  <c r="AC30" i="2" s="1"/>
  <c r="W20" i="1"/>
  <c r="S30" i="2" s="1"/>
  <c r="W34" i="1"/>
  <c r="S44" i="2" s="1"/>
  <c r="X34" i="1"/>
  <c r="Q44" i="2" s="1"/>
  <c r="X37" i="1"/>
  <c r="Q47" i="2" s="1"/>
  <c r="X36" i="1"/>
  <c r="Q46" i="2" s="1"/>
  <c r="AC35" i="1"/>
  <c r="N45" i="2" s="1"/>
  <c r="AC45" i="2" s="1"/>
  <c r="W29" i="1"/>
  <c r="S39" i="2" s="1"/>
  <c r="AC32" i="1"/>
  <c r="N42" i="2" s="1"/>
  <c r="AC42" i="2" s="1"/>
  <c r="W27" i="1"/>
  <c r="S37" i="2" s="1"/>
  <c r="AC31" i="1"/>
  <c r="N41" i="2" s="1"/>
  <c r="AC41" i="2" s="1"/>
  <c r="X31" i="1"/>
  <c r="Q41" i="2" s="1"/>
  <c r="AC29" i="1"/>
  <c r="N39" i="2" s="1"/>
  <c r="AC39" i="2" s="1"/>
  <c r="W33" i="1"/>
  <c r="S43" i="2" s="1"/>
  <c r="X28" i="1"/>
  <c r="Q38" i="2" s="1"/>
  <c r="W22" i="1"/>
  <c r="S32" i="2" s="1"/>
  <c r="X19" i="1"/>
  <c r="Q29" i="2" s="1"/>
  <c r="AC19" i="1"/>
  <c r="N29" i="2" s="1"/>
  <c r="AC29" i="2" s="1"/>
  <c r="W26" i="1"/>
  <c r="S36" i="2" s="1"/>
  <c r="X26" i="1"/>
  <c r="Q36" i="2" s="1"/>
  <c r="AC26" i="1"/>
  <c r="N36" i="2" s="1"/>
  <c r="AC36" i="2" s="1"/>
  <c r="W37" i="1"/>
  <c r="S47" i="2" s="1"/>
  <c r="AC37" i="1"/>
  <c r="N47" i="2" s="1"/>
  <c r="AC47" i="2" s="1"/>
  <c r="AC30" i="1"/>
  <c r="N40" i="2" s="1"/>
  <c r="AC40" i="2" s="1"/>
  <c r="W30" i="1"/>
  <c r="S40" i="2" s="1"/>
  <c r="AC22" i="1"/>
  <c r="N32" i="2" s="1"/>
  <c r="AC32" i="2" s="1"/>
  <c r="AC18" i="1"/>
  <c r="N28" i="2" s="1"/>
  <c r="AC28" i="2" s="1"/>
  <c r="W18" i="1"/>
  <c r="T19" i="1"/>
  <c r="T21" i="1"/>
  <c r="T23" i="1"/>
  <c r="Y45" i="1" l="1"/>
  <c r="Z45" i="1" s="1"/>
  <c r="AA45" i="1" s="1"/>
  <c r="Y61" i="1"/>
  <c r="Z61" i="1" s="1"/>
  <c r="Y50" i="1"/>
  <c r="Z50" i="1" s="1"/>
  <c r="AA50" i="1" s="1"/>
  <c r="Y53" i="1"/>
  <c r="Z53" i="1" s="1"/>
  <c r="AA53" i="1" s="1"/>
  <c r="Y56" i="1"/>
  <c r="Z56" i="1" s="1"/>
  <c r="AA56" i="1" s="1"/>
  <c r="AD56" i="1" s="1"/>
  <c r="U66" i="2" s="1"/>
  <c r="Y47" i="1"/>
  <c r="Z47" i="1" s="1"/>
  <c r="AA47" i="1" s="1"/>
  <c r="Y48" i="1"/>
  <c r="Z48" i="1" s="1"/>
  <c r="AA48" i="1" s="1"/>
  <c r="Y59" i="1"/>
  <c r="Z59" i="1" s="1"/>
  <c r="Y57" i="1"/>
  <c r="Z57" i="1" s="1"/>
  <c r="Y55" i="1"/>
  <c r="Z55" i="1" s="1"/>
  <c r="AD53" i="1"/>
  <c r="U63" i="2" s="1"/>
  <c r="AD50" i="1"/>
  <c r="U60" i="2" s="1"/>
  <c r="Y49" i="1"/>
  <c r="Z49" i="1" s="1"/>
  <c r="Y51" i="1"/>
  <c r="Z51" i="1" s="1"/>
  <c r="Y42" i="1"/>
  <c r="Z42" i="1" s="1"/>
  <c r="Y40" i="1"/>
  <c r="Z40" i="1" s="1"/>
  <c r="AA39" i="1"/>
  <c r="AD39" i="1"/>
  <c r="U49" i="2" s="1"/>
  <c r="Y58" i="1"/>
  <c r="Z58" i="1" s="1"/>
  <c r="Y60" i="1"/>
  <c r="Z60" i="1" s="1"/>
  <c r="Y41" i="1"/>
  <c r="Z41" i="1" s="1"/>
  <c r="Y38" i="1"/>
  <c r="Z38" i="1" s="1"/>
  <c r="Y54" i="1"/>
  <c r="Z54" i="1" s="1"/>
  <c r="Y44" i="1"/>
  <c r="Z44" i="1" s="1"/>
  <c r="Y46" i="1"/>
  <c r="Z46" i="1" s="1"/>
  <c r="Y43" i="1"/>
  <c r="Z43" i="1" s="1"/>
  <c r="Y52" i="1"/>
  <c r="Z52" i="1" s="1"/>
  <c r="Y35" i="1"/>
  <c r="Z35" i="1" s="1"/>
  <c r="Y32" i="1"/>
  <c r="Z32" i="1" s="1"/>
  <c r="Y20" i="1"/>
  <c r="Z20" i="1" s="1"/>
  <c r="AA20" i="1" s="1"/>
  <c r="AD20" i="1" s="1"/>
  <c r="U30" i="2" s="1"/>
  <c r="Y36" i="1"/>
  <c r="Z36" i="1" s="1"/>
  <c r="Y24" i="1"/>
  <c r="Z24" i="1" s="1"/>
  <c r="Y21" i="1"/>
  <c r="Z21" i="1" s="1"/>
  <c r="AA21" i="1" s="1"/>
  <c r="AD21" i="1" s="1"/>
  <c r="U31" i="2" s="1"/>
  <c r="Y27" i="1"/>
  <c r="Z27" i="1" s="1"/>
  <c r="Y25" i="1"/>
  <c r="Z25" i="1" s="1"/>
  <c r="Y29" i="1"/>
  <c r="Z29" i="1" s="1"/>
  <c r="Y23" i="1"/>
  <c r="Z23" i="1" s="1"/>
  <c r="Y34" i="1"/>
  <c r="Z34" i="1" s="1"/>
  <c r="Y33" i="1"/>
  <c r="Z33" i="1" s="1"/>
  <c r="Y31" i="1"/>
  <c r="Z31" i="1" s="1"/>
  <c r="AA31" i="1" s="1"/>
  <c r="AD31" i="1" s="1"/>
  <c r="U41" i="2" s="1"/>
  <c r="Y28" i="1"/>
  <c r="Z28" i="1" s="1"/>
  <c r="AA28" i="1" s="1"/>
  <c r="AD28" i="1" s="1"/>
  <c r="U38" i="2" s="1"/>
  <c r="Y22" i="1"/>
  <c r="Z22" i="1" s="1"/>
  <c r="Y19" i="1"/>
  <c r="Z19" i="1" s="1"/>
  <c r="Y26" i="1"/>
  <c r="Z26" i="1" s="1"/>
  <c r="Y37" i="1"/>
  <c r="Z37" i="1" s="1"/>
  <c r="Y30" i="1"/>
  <c r="Z30" i="1" s="1"/>
  <c r="Y18" i="1"/>
  <c r="Z18" i="1" s="1"/>
  <c r="S28" i="2"/>
  <c r="AA61" i="1" l="1"/>
  <c r="AD61" i="1" s="1"/>
  <c r="AD45" i="1"/>
  <c r="U55" i="2" s="1"/>
  <c r="AD47" i="1"/>
  <c r="U57" i="2" s="1"/>
  <c r="AD48" i="1"/>
  <c r="U58" i="2" s="1"/>
  <c r="AE56" i="1"/>
  <c r="Y66" i="2" s="1"/>
  <c r="AA60" i="1"/>
  <c r="AD60" i="1"/>
  <c r="U70" i="2" s="1"/>
  <c r="AA59" i="1"/>
  <c r="AD59" i="1"/>
  <c r="U69" i="2" s="1"/>
  <c r="AA58" i="1"/>
  <c r="AD58" i="1"/>
  <c r="U68" i="2" s="1"/>
  <c r="AA57" i="1"/>
  <c r="AD57" i="1"/>
  <c r="U67" i="2" s="1"/>
  <c r="AE39" i="1"/>
  <c r="Y49" i="2" s="1"/>
  <c r="AA55" i="1"/>
  <c r="AD55" i="1" s="1"/>
  <c r="U65" i="2" s="1"/>
  <c r="AA54" i="1"/>
  <c r="AD54" i="1"/>
  <c r="U64" i="2" s="1"/>
  <c r="AE53" i="1"/>
  <c r="Y63" i="2" s="1"/>
  <c r="AA52" i="1"/>
  <c r="AD52" i="1" s="1"/>
  <c r="U62" i="2" s="1"/>
  <c r="AA51" i="1"/>
  <c r="AD51" i="1"/>
  <c r="U61" i="2" s="1"/>
  <c r="AE50" i="1"/>
  <c r="Y60" i="2" s="1"/>
  <c r="AA49" i="1"/>
  <c r="AD49" i="1" s="1"/>
  <c r="U59" i="2" s="1"/>
  <c r="AA46" i="1"/>
  <c r="AD46" i="1"/>
  <c r="U56" i="2" s="1"/>
  <c r="AA44" i="1"/>
  <c r="AD44" i="1" s="1"/>
  <c r="U54" i="2" s="1"/>
  <c r="AA43" i="1"/>
  <c r="AD43" i="1" s="1"/>
  <c r="U53" i="2" s="1"/>
  <c r="AA42" i="1"/>
  <c r="AD42" i="1" s="1"/>
  <c r="U52" i="2" s="1"/>
  <c r="AA41" i="1"/>
  <c r="AD41" i="1"/>
  <c r="U51" i="2" s="1"/>
  <c r="AA40" i="1"/>
  <c r="AD40" i="1"/>
  <c r="U50" i="2" s="1"/>
  <c r="AA38" i="1"/>
  <c r="AD38" i="1" s="1"/>
  <c r="U48" i="2" s="1"/>
  <c r="AA35" i="1"/>
  <c r="AD35" i="1" s="1"/>
  <c r="U45" i="2" s="1"/>
  <c r="AA33" i="1"/>
  <c r="AD33" i="1"/>
  <c r="U43" i="2" s="1"/>
  <c r="AA32" i="1"/>
  <c r="AD32" i="1"/>
  <c r="U42" i="2" s="1"/>
  <c r="AA27" i="1"/>
  <c r="AD27" i="1"/>
  <c r="U37" i="2" s="1"/>
  <c r="AA25" i="1"/>
  <c r="AD25" i="1" s="1"/>
  <c r="U35" i="2" s="1"/>
  <c r="AA24" i="1"/>
  <c r="AD24" i="1" s="1"/>
  <c r="U34" i="2" s="1"/>
  <c r="AA22" i="1"/>
  <c r="AD22" i="1" s="1"/>
  <c r="U32" i="2" s="1"/>
  <c r="AA36" i="1"/>
  <c r="AD36" i="1"/>
  <c r="U46" i="2" s="1"/>
  <c r="AA26" i="1"/>
  <c r="AD26" i="1" s="1"/>
  <c r="U36" i="2" s="1"/>
  <c r="AE31" i="1"/>
  <c r="Y41" i="2" s="1"/>
  <c r="AE28" i="1"/>
  <c r="Y38" i="2" s="1"/>
  <c r="AE21" i="1"/>
  <c r="Y31" i="2" s="1"/>
  <c r="AA34" i="1"/>
  <c r="AD34" i="1" s="1"/>
  <c r="U44" i="2" s="1"/>
  <c r="AA29" i="1"/>
  <c r="AD29" i="1" s="1"/>
  <c r="U39" i="2" s="1"/>
  <c r="AA23" i="1"/>
  <c r="AD23" i="1" s="1"/>
  <c r="U33" i="2" s="1"/>
  <c r="AE20" i="1"/>
  <c r="Y30" i="2" s="1"/>
  <c r="AA19" i="1"/>
  <c r="AD19" i="1" s="1"/>
  <c r="AA37" i="1"/>
  <c r="AD37" i="1" s="1"/>
  <c r="U47" i="2" s="1"/>
  <c r="AA30" i="1"/>
  <c r="AD30" i="1" s="1"/>
  <c r="U40" i="2" s="1"/>
  <c r="AA18" i="1"/>
  <c r="AD18" i="1" s="1"/>
  <c r="AE18" i="1" s="1"/>
  <c r="AE61" i="1" l="1"/>
  <c r="Y71" i="2" s="1"/>
  <c r="U71" i="2"/>
  <c r="Y28" i="2"/>
  <c r="AE48" i="1"/>
  <c r="Y58" i="2" s="1"/>
  <c r="AE45" i="1"/>
  <c r="Y55" i="2" s="1"/>
  <c r="AE47" i="1"/>
  <c r="Y57" i="2" s="1"/>
  <c r="AE19" i="1"/>
  <c r="Y29" i="2" s="1"/>
  <c r="U29" i="2"/>
  <c r="AE60" i="1"/>
  <c r="Y70" i="2" s="1"/>
  <c r="AE59" i="1"/>
  <c r="Y69" i="2" s="1"/>
  <c r="AE58" i="1"/>
  <c r="Y68" i="2" s="1"/>
  <c r="AE57" i="1"/>
  <c r="Y67" i="2" s="1"/>
  <c r="AE55" i="1"/>
  <c r="Y65" i="2" s="1"/>
  <c r="AE54" i="1"/>
  <c r="Y64" i="2" s="1"/>
  <c r="AE52" i="1"/>
  <c r="Y62" i="2" s="1"/>
  <c r="AE51" i="1"/>
  <c r="Y61" i="2" s="1"/>
  <c r="AE49" i="1"/>
  <c r="Y59" i="2" s="1"/>
  <c r="AE46" i="1"/>
  <c r="Y56" i="2" s="1"/>
  <c r="AE44" i="1"/>
  <c r="Y54" i="2" s="1"/>
  <c r="AE43" i="1"/>
  <c r="Y53" i="2" s="1"/>
  <c r="AE42" i="1"/>
  <c r="Y52" i="2" s="1"/>
  <c r="AE41" i="1"/>
  <c r="Y51" i="2" s="1"/>
  <c r="AE40" i="1"/>
  <c r="Y50" i="2" s="1"/>
  <c r="AE38" i="1"/>
  <c r="Y48" i="2" s="1"/>
  <c r="AE35" i="1"/>
  <c r="Y45" i="2" s="1"/>
  <c r="AE33" i="1"/>
  <c r="Y43" i="2" s="1"/>
  <c r="AE32" i="1"/>
  <c r="Y42" i="2" s="1"/>
  <c r="AE30" i="1"/>
  <c r="Y40" i="2" s="1"/>
  <c r="AE27" i="1"/>
  <c r="Y37" i="2" s="1"/>
  <c r="AE25" i="1"/>
  <c r="Y35" i="2" s="1"/>
  <c r="AE24" i="1"/>
  <c r="Y34" i="2" s="1"/>
  <c r="AE22" i="1"/>
  <c r="Y32" i="2" s="1"/>
  <c r="AE36" i="1"/>
  <c r="Y46" i="2" s="1"/>
  <c r="AE29" i="1"/>
  <c r="Y39" i="2" s="1"/>
  <c r="AE34" i="1"/>
  <c r="Y44" i="2" s="1"/>
  <c r="AE23" i="1"/>
  <c r="Y33" i="2" s="1"/>
  <c r="AE26" i="1"/>
  <c r="Y36" i="2" s="1"/>
  <c r="U28" i="2"/>
  <c r="AE37" i="1"/>
  <c r="Y47" i="2" s="1"/>
  <c r="AE63" i="1" l="1"/>
  <c r="Y73" i="2"/>
  <c r="K43" i="1" s="1"/>
</calcChain>
</file>

<file path=xl/sharedStrings.xml><?xml version="1.0" encoding="utf-8"?>
<sst xmlns="http://schemas.openxmlformats.org/spreadsheetml/2006/main" count="203" uniqueCount="196">
  <si>
    <t>Ship to:</t>
  </si>
  <si>
    <t xml:space="preserve">               Reconditioning Center</t>
  </si>
  <si>
    <t xml:space="preserve">               2000 Progress Drive</t>
  </si>
  <si>
    <r>
      <t xml:space="preserve">Comments/Special Instructions:
</t>
    </r>
    <r>
      <rPr>
        <sz val="10"/>
        <rFont val="Arial"/>
        <family val="2"/>
      </rPr>
      <t>(Example: minimum OAL, corner radius, corner chamfer….)</t>
    </r>
  </si>
  <si>
    <t>To prevent breakage, please ship in 
original, or equivalent packages.</t>
  </si>
  <si>
    <t xml:space="preserve">Shipping Location :  </t>
  </si>
  <si>
    <t>Addresses:</t>
  </si>
  <si>
    <t>Canada</t>
  </si>
  <si>
    <t>Missouri</t>
  </si>
  <si>
    <t>Pennsylvania</t>
  </si>
  <si>
    <t>Print or type return address here:</t>
  </si>
  <si>
    <t xml:space="preserve">               1151 Martin Grove Road</t>
  </si>
  <si>
    <t xml:space="preserve">               401 Porter Avenue</t>
  </si>
  <si>
    <t xml:space="preserve">               Etobicoke, ON  M9W 4W7</t>
  </si>
  <si>
    <t xml:space="preserve">               Farmington, MO  63640</t>
  </si>
  <si>
    <t xml:space="preserve">               Scottdale, PA  15683</t>
  </si>
  <si>
    <t xml:space="preserve">Customer SAP Account Number :  </t>
  </si>
  <si>
    <t xml:space="preserve">P.O. Number :  </t>
  </si>
  <si>
    <t xml:space="preserve">Contact Name :  </t>
  </si>
  <si>
    <t xml:space="preserve">Contact Phone :  </t>
  </si>
  <si>
    <t xml:space="preserve">Contact Fax :  </t>
  </si>
  <si>
    <t xml:space="preserve">Contact E-mail :  </t>
  </si>
  <si>
    <t xml:space="preserve">Purchased through Distributor :  </t>
  </si>
  <si>
    <t xml:space="preserve">If Yes,  Distributor Name :  </t>
  </si>
  <si>
    <t>Unrepairable Items ?</t>
  </si>
  <si>
    <t xml:space="preserve">Return all Unregrindable tools :  </t>
  </si>
  <si>
    <t xml:space="preserve">CAD EXCAHNGE RATE :  </t>
  </si>
  <si>
    <t>QUANTITIES</t>
  </si>
  <si>
    <t xml:space="preserve">Will tools require special markings ?  </t>
  </si>
  <si>
    <t xml:space="preserve">COST FOR MARKING :  </t>
  </si>
  <si>
    <t xml:space="preserve">BELOW MIN QTY SURCHARGE :  </t>
  </si>
  <si>
    <t>MARKING REQUIRED?</t>
  </si>
  <si>
    <t>BELOW MIN QTY?</t>
  </si>
  <si>
    <t>ACTUAL QTY</t>
  </si>
  <si>
    <t>BASE PRICES (USD)</t>
  </si>
  <si>
    <t>BELOW MIN QTY (USD)</t>
  </si>
  <si>
    <t>BASE PRICE + MARKING (USD)</t>
  </si>
  <si>
    <t>BELOW MIN QTY + MARKING (USD)</t>
  </si>
  <si>
    <t>ASSINGED PRICE (USD)</t>
  </si>
  <si>
    <t>ASSINGED PRICE (CAD)</t>
  </si>
  <si>
    <t>QUOTE PRICE</t>
  </si>
  <si>
    <t>QUOTE EXT PRICE</t>
  </si>
  <si>
    <t>CALC1</t>
  </si>
  <si>
    <t>QUOTE QTY</t>
  </si>
  <si>
    <t>1662 MacMillan Park Drive</t>
  </si>
  <si>
    <t>Fort Mill, SC  29707</t>
  </si>
  <si>
    <t>USA</t>
  </si>
  <si>
    <t>Reconditioning</t>
  </si>
  <si>
    <t>Quotation</t>
  </si>
  <si>
    <t xml:space="preserve">Valid To:  </t>
  </si>
  <si>
    <t>LINE</t>
  </si>
  <si>
    <t>BELOW MIN</t>
  </si>
  <si>
    <t>DESCRIPTION</t>
  </si>
  <si>
    <t>QUANTITY</t>
  </si>
  <si>
    <t xml:space="preserve">Carrier:  </t>
  </si>
  <si>
    <t>FIELD SALES</t>
  </si>
  <si>
    <t>CARRIER</t>
  </si>
  <si>
    <t>CUSTOMER PURCHASE ORDER No/DATE</t>
  </si>
  <si>
    <t>CUSTOMER No.</t>
  </si>
  <si>
    <t>SUPPLIER No.</t>
  </si>
  <si>
    <t>Document No.                    Date</t>
  </si>
  <si>
    <t>REFERENCE DOCUMENT No./DATE</t>
  </si>
  <si>
    <t>SALES OFFICE</t>
  </si>
  <si>
    <t>CUSTOMER CONTACT</t>
  </si>
  <si>
    <t>QUOTE TO:</t>
  </si>
  <si>
    <t>SHIP TO:</t>
  </si>
  <si>
    <t xml:space="preserve">TOTAL $ :    </t>
  </si>
  <si>
    <t>CUSTOMER SERVICE REPRESENTATIVE NAME</t>
  </si>
  <si>
    <t>PAYMENT TERMS</t>
  </si>
  <si>
    <t>1% 10 Days Net 30 Days</t>
  </si>
  <si>
    <t>CUSTOMER SERVICE REPRESENTATIVE PHONE</t>
  </si>
  <si>
    <t>Ship Terms</t>
  </si>
  <si>
    <t>CUSTOMER SERVICE REPRESENTATIVE FAX</t>
  </si>
  <si>
    <t>MARKING REQD</t>
  </si>
  <si>
    <t>UNIT PRICE</t>
  </si>
  <si>
    <t>AMOUNT</t>
  </si>
  <si>
    <t>PAGE</t>
  </si>
  <si>
    <t xml:space="preserve"> </t>
  </si>
  <si>
    <t xml:space="preserve">Functional Discount :  </t>
  </si>
  <si>
    <t>** Quote subject to verification of quantities and work required.</t>
  </si>
  <si>
    <t>** Quote subject to verification of quantities and work required. **</t>
  </si>
  <si>
    <t>Drill Maximum Cutting Diameter</t>
  </si>
  <si>
    <t>Uncoated Drills</t>
  </si>
  <si>
    <t>Coated Drills</t>
  </si>
  <si>
    <t>Uncoated Step Drills</t>
  </si>
  <si>
    <t>Coated Step Drills</t>
  </si>
  <si>
    <t>3/16"
(0.1875")</t>
  </si>
  <si>
    <t>6.0mm</t>
  </si>
  <si>
    <t>10.0mm</t>
  </si>
  <si>
    <t>12.0mm</t>
  </si>
  <si>
    <t>14.0mm</t>
  </si>
  <si>
    <t>16.0mm</t>
  </si>
  <si>
    <t>18.0mm</t>
  </si>
  <si>
    <t>26.0mm</t>
  </si>
  <si>
    <t>32.0mm</t>
  </si>
  <si>
    <t>7/16"
(0.4375")</t>
  </si>
  <si>
    <t>1/2"
(0.5000")</t>
  </si>
  <si>
    <t>3/8"
(0.3750")</t>
  </si>
  <si>
    <t>5/8"
(0.3750")</t>
  </si>
  <si>
    <t>11/16"
(0.6875")</t>
  </si>
  <si>
    <t>1-1/8"
(1.1250")</t>
  </si>
  <si>
    <t>1-1/4"
(1.2500")</t>
  </si>
  <si>
    <t>Insert Blade Maximum
Cutting Diameter</t>
  </si>
  <si>
    <t>Inch</t>
  </si>
  <si>
    <t>Metric</t>
  </si>
  <si>
    <t>Seat</t>
  </si>
  <si>
    <t>DRILL MAX DIA 3/16" (6.0mm) UNCOATED</t>
  </si>
  <si>
    <t>DRILL MAX DIA 3/16" (6.0mm) COATED</t>
  </si>
  <si>
    <t>STEP DRILL MAX DIA 3/16" (6.0mm) UNCOATED</t>
  </si>
  <si>
    <t>STEP DRILL MAX DIA 3/16" (6.0mm) COATED</t>
  </si>
  <si>
    <t>DRILL DEEP HOLE MAX DIA 3/16" (6.0mm)</t>
  </si>
  <si>
    <t xml:space="preserve">STEP DRILL SURCHARGE :  </t>
  </si>
  <si>
    <t>DRILL MAX DIA 3/8" (10.0mm) UNCOATED</t>
  </si>
  <si>
    <t>DRILL MAX DIA 3/8" (10.0mm) COATED</t>
  </si>
  <si>
    <t>STEP DRILL MAX DIA 3/8" (10.0mm) UNCOATED</t>
  </si>
  <si>
    <t>STEP DRILL MAX DIA 3/8" (10.0mm) COATED</t>
  </si>
  <si>
    <t>DRILL DEEP HOLE MAX DIA 3/8" (10.0mm)</t>
  </si>
  <si>
    <t>DRILL MAX DIA 7/16" (12.0mm) UNCOATED</t>
  </si>
  <si>
    <t>DRILL MAX DIA 7/16" (12.0mm) COATED</t>
  </si>
  <si>
    <t>STEP DRILL MAX DIA 7/16" (12.0mm) UNCOATED</t>
  </si>
  <si>
    <t>STEP DRILL MAX DIA 7/16" (12.0mm) COATED</t>
  </si>
  <si>
    <t>DRILL DEEP HOLE MAX DIA 7/16" (12.0mm)</t>
  </si>
  <si>
    <t>BELOW MIN QTY =&gt; 7/16"D</t>
  </si>
  <si>
    <t>BELOW MIN QTY  UP TO 7/16"D</t>
  </si>
  <si>
    <t>DRILL MAX DIA 1/2" (14.0mm) UNCOATED</t>
  </si>
  <si>
    <t>DRILL MAX DIA 1/2" (14.0mm) COATED</t>
  </si>
  <si>
    <t>STEP DRILL MAX DIA 1/2" (14.0mm) UNCOATED</t>
  </si>
  <si>
    <t>STEP DRILL MAX DIA 1/2" (14.0mm) COATED</t>
  </si>
  <si>
    <t>DRILL DEEP HOLE MAX DIA 1/2" (14.0mm)</t>
  </si>
  <si>
    <t>DRILL MAX DIA 5/8" (16.0mm) UNCOATED</t>
  </si>
  <si>
    <t>DRILL MAX DIA 5/8" (16.0mm) COATED</t>
  </si>
  <si>
    <t>STEP DRILL MAX DIA 5/8" (16.0mm) UNCOATED</t>
  </si>
  <si>
    <t>STEP DRILL MAX DIA 5/8" (16.0mm) COATED</t>
  </si>
  <si>
    <t>DRILL DEEP HOLE MAX DIA 5/8" (16.0mm)</t>
  </si>
  <si>
    <t>DRILL MAX DIA 11/16" (18.0mm) UNCOATED</t>
  </si>
  <si>
    <t>DRILL MAX DIA 11/16" (18.0mm) COATED</t>
  </si>
  <si>
    <t>STEP DRILL MAX DIA 11/16" (18.0mm) UNCOATED</t>
  </si>
  <si>
    <t>STEP DRILL MAX DIA 11/16" (18.0mm) COATED</t>
  </si>
  <si>
    <t>DRILL DEEP HOLE MAX DIA 11/16" (18.0mm)</t>
  </si>
  <si>
    <t>DRILL MAX DIA 1-1/8" (26.0mm) UNCOATED</t>
  </si>
  <si>
    <t>DRILL MAX DIA 1-1/8" (26.0mm) COATED</t>
  </si>
  <si>
    <t>STEP DRILL MAX DIA 1-1/8" (26.0mm) UNCOATED</t>
  </si>
  <si>
    <t>STEP DRILL MAX DIA 1-1/8" (26.0mm) COATED</t>
  </si>
  <si>
    <t>DRILL DEEP HOLE MAX DIA 1-1/8" (26.0mm)</t>
  </si>
  <si>
    <t>DRILL MAX DIA 1-1/4" (32.0mm) UNCOATED</t>
  </si>
  <si>
    <t>DRILL MAX DIA 1-1/4" (32.0mm) COATED</t>
  </si>
  <si>
    <t>STEP DRILL MAX DIA 1-1/4" (32.0mm) UNCOATED</t>
  </si>
  <si>
    <t>STEP DRILL MAX DIA 1-1/4" (32.0mm) COATED</t>
  </si>
  <si>
    <t>Deep Hole Drills</t>
  </si>
  <si>
    <t>&lt;-- Drop Down Location Choice</t>
  </si>
  <si>
    <t>Drop Down &gt;</t>
  </si>
  <si>
    <t>NO</t>
  </si>
  <si>
    <t xml:space="preserve">Repair tools if cutoff is required :  </t>
  </si>
  <si>
    <r>
      <t xml:space="preserve">Return Shipping Method:   </t>
    </r>
    <r>
      <rPr>
        <b/>
        <sz val="6"/>
        <rFont val="Arial"/>
        <family val="2"/>
      </rPr>
      <t>Drop Down&gt;</t>
    </r>
  </si>
  <si>
    <t>UPS GROUND</t>
  </si>
  <si>
    <t xml:space="preserve">UPS Collect Account :  </t>
  </si>
  <si>
    <t xml:space="preserve">Other Shipping Instructions :  </t>
  </si>
  <si>
    <t>** Please send a copy of this sheet with tools and Purchase Order to be reconditioned. **</t>
  </si>
  <si>
    <t>LINE FILTER</t>
  </si>
  <si>
    <t>QTY &gt; 0</t>
  </si>
  <si>
    <t>Click on filter button and select 'OK' to filter lines. (TRUE)</t>
  </si>
  <si>
    <t>1</t>
  </si>
  <si>
    <t>PENNSYLVANIA</t>
  </si>
  <si>
    <t>TDMX</t>
  </si>
  <si>
    <t>Coated TDMX Blades
(Quantities)</t>
  </si>
  <si>
    <t>TDMX DRILL TIP (0.629" - 0.781")(16.00mm-19.84mm)</t>
  </si>
  <si>
    <t>TDMX DRILL TIP (0.787" - 0.9707")(20.00mm-24.605mm)</t>
  </si>
  <si>
    <t>TDMX DRILL TIP (0.984" - 1.250")(25.00mm-31.75mm)</t>
  </si>
  <si>
    <t>TDMX DRILL TIP (1.260" - 1.476")(32.00mm-37.50mm)</t>
  </si>
  <si>
    <t>TDMX DRILL TIP (1.496" - 1.575")(38.00mm-40.00mm)</t>
  </si>
  <si>
    <t>0.629" - 0.781"</t>
  </si>
  <si>
    <t>0.787" - 0.9707"</t>
  </si>
  <si>
    <t>0.984" - 1.250"</t>
  </si>
  <si>
    <t>1.260" - 1.476"</t>
  </si>
  <si>
    <t>1.496" - 1.575"</t>
  </si>
  <si>
    <t>16.00mm - 19.84mm</t>
  </si>
  <si>
    <t>20.00mm - 24.605mm</t>
  </si>
  <si>
    <t>25.00mm - 31.75mm</t>
  </si>
  <si>
    <t>32.00mm - 37.50mm</t>
  </si>
  <si>
    <t>38.00mm - 40.00mm</t>
  </si>
  <si>
    <t>A, B, C, D</t>
  </si>
  <si>
    <t>E, F, G, H, I</t>
  </si>
  <si>
    <t>J, K, L, M, N, O, P</t>
  </si>
  <si>
    <t>Q, R, S</t>
  </si>
  <si>
    <t>T</t>
  </si>
  <si>
    <t>Revision:  20210407-JTD</t>
  </si>
  <si>
    <t>Kennametal Inc  (Widia Products Group)</t>
  </si>
  <si>
    <t>Tel:  800-979-4342</t>
  </si>
  <si>
    <t>Fax:  877-599-4342</t>
  </si>
  <si>
    <t>Widia Drilling</t>
  </si>
  <si>
    <t>FMW1 Ft. Mill (WIDIA)</t>
  </si>
  <si>
    <t>WIDIA MM#</t>
  </si>
  <si>
    <t>Drilling Reconditioning Order Form
PHONE: 800-932-3920
EMAIL: w-na.service@widia.com</t>
  </si>
  <si>
    <t>Ship to:  Authorized Widia</t>
  </si>
  <si>
    <r>
      <t xml:space="preserve">NOTE:
</t>
    </r>
    <r>
      <rPr>
        <b/>
        <sz val="11"/>
        <rFont val="Arial"/>
        <family val="2"/>
      </rPr>
      <t> &gt;&gt;  Minimum order quantities of 5pc per item.
&gt;&gt;  Any line item below the minimum pieces quantity is subject to a 25% surcharge per tool.
&gt;&gt;  Special Marking add $1.14 USD.
&gt;&gt;  Cut off for severely damaged drills add $11.36 USD per tool.
&gt;&gt;  Added features (corner radius, chip breaker, bevel, chamfer, ....) add $11.36 USD per tool.
&gt;&gt;  All tools are fully reconditioned to Widia’s original standards and specification.
&gt;&gt;  All tools shipped in plastic tubes.</t>
    </r>
  </si>
  <si>
    <t>Pricing effective June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</si>
</sst>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36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6"/>
      <color theme="1"/>
      <name val="Calibri"/>
      <family val="2"/>
      <scheme val="minor"/>
    </font>
    <font>
      <b/>
      <sz val="6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993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64">
    <xf numFmtId="0" fontId="0" fillId="0" borderId="0" xfId="0"/>
    <xf numFmtId="0" fontId="2" fillId="2" borderId="0" xfId="3" applyFill="1"/>
    <xf numFmtId="0" fontId="2" fillId="0" borderId="0" xfId="3"/>
    <xf numFmtId="0" fontId="2" fillId="2" borderId="0" xfId="3" applyFill="1" applyBorder="1" applyAlignment="1" applyProtection="1">
      <alignment horizontal="left"/>
    </xf>
    <xf numFmtId="0" fontId="7" fillId="0" borderId="0" xfId="3" applyFont="1" applyBorder="1" applyAlignment="1">
      <alignment horizontal="left"/>
    </xf>
    <xf numFmtId="0" fontId="8" fillId="2" borderId="0" xfId="3" applyFont="1" applyFill="1" applyAlignment="1">
      <alignment horizontal="center" vertical="center"/>
    </xf>
    <xf numFmtId="0" fontId="8" fillId="2" borderId="0" xfId="3" applyFont="1" applyFill="1" applyAlignment="1">
      <alignment horizontal="center"/>
    </xf>
    <xf numFmtId="0" fontId="2" fillId="2" borderId="0" xfId="3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3" applyBorder="1" applyAlignment="1" applyProtection="1">
      <alignment horizont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right" vertical="center"/>
    </xf>
    <xf numFmtId="0" fontId="0" fillId="0" borderId="19" xfId="0" applyBorder="1" applyAlignment="1">
      <alignment vertical="center" wrapText="1"/>
    </xf>
    <xf numFmtId="0" fontId="0" fillId="0" borderId="20" xfId="0" applyBorder="1"/>
    <xf numFmtId="0" fontId="2" fillId="2" borderId="21" xfId="3" applyFill="1" applyBorder="1"/>
    <xf numFmtId="0" fontId="2" fillId="2" borderId="0" xfId="3" applyFont="1" applyFill="1" applyBorder="1"/>
    <xf numFmtId="0" fontId="2" fillId="2" borderId="0" xfId="3" applyFill="1" applyBorder="1"/>
    <xf numFmtId="0" fontId="2" fillId="2" borderId="0" xfId="3" applyFill="1" applyBorder="1" applyAlignment="1">
      <alignment horizontal="center"/>
    </xf>
    <xf numFmtId="0" fontId="2" fillId="0" borderId="0" xfId="3" applyBorder="1"/>
    <xf numFmtId="0" fontId="0" fillId="0" borderId="22" xfId="0" applyBorder="1"/>
    <xf numFmtId="0" fontId="0" fillId="0" borderId="0" xfId="0" applyBorder="1"/>
    <xf numFmtId="0" fontId="3" fillId="2" borderId="21" xfId="3" applyFont="1" applyFill="1" applyBorder="1" applyAlignment="1">
      <alignment horizontal="left"/>
    </xf>
    <xf numFmtId="0" fontId="3" fillId="2" borderId="0" xfId="3" applyFont="1" applyFill="1" applyBorder="1" applyAlignment="1">
      <alignment horizontal="left"/>
    </xf>
    <xf numFmtId="0" fontId="3" fillId="2" borderId="0" xfId="3" applyFont="1" applyFill="1" applyBorder="1" applyAlignment="1">
      <alignment horizontal="right"/>
    </xf>
    <xf numFmtId="0" fontId="2" fillId="0" borderId="21" xfId="3" applyBorder="1"/>
    <xf numFmtId="10" fontId="0" fillId="0" borderId="22" xfId="2" applyNumberFormat="1" applyFont="1" applyBorder="1"/>
    <xf numFmtId="0" fontId="7" fillId="0" borderId="21" xfId="3" applyFont="1" applyBorder="1" applyAlignment="1">
      <alignment horizontal="left"/>
    </xf>
    <xf numFmtId="0" fontId="2" fillId="0" borderId="21" xfId="3" applyBorder="1" applyAlignment="1" applyProtection="1">
      <alignment horizontal="left"/>
    </xf>
    <xf numFmtId="0" fontId="0" fillId="0" borderId="21" xfId="0" applyBorder="1"/>
    <xf numFmtId="0" fontId="7" fillId="0" borderId="21" xfId="3" applyFont="1" applyBorder="1" applyAlignment="1">
      <alignment horizontal="center" vertical="center" wrapText="1"/>
    </xf>
    <xf numFmtId="0" fontId="2" fillId="2" borderId="25" xfId="3" applyFill="1" applyBorder="1"/>
    <xf numFmtId="0" fontId="2" fillId="2" borderId="25" xfId="3" applyFill="1" applyBorder="1" applyAlignment="1"/>
    <xf numFmtId="0" fontId="0" fillId="0" borderId="26" xfId="0" applyBorder="1"/>
    <xf numFmtId="0" fontId="3" fillId="2" borderId="18" xfId="3" applyFont="1" applyFill="1" applyBorder="1" applyAlignment="1">
      <alignment horizontal="left"/>
    </xf>
    <xf numFmtId="0" fontId="4" fillId="2" borderId="19" xfId="3" applyFont="1" applyFill="1" applyBorder="1" applyAlignment="1">
      <alignment horizontal="left"/>
    </xf>
    <xf numFmtId="0" fontId="3" fillId="2" borderId="19" xfId="3" applyFont="1" applyFill="1" applyBorder="1" applyAlignment="1">
      <alignment horizontal="left"/>
    </xf>
    <xf numFmtId="0" fontId="3" fillId="2" borderId="20" xfId="3" applyFont="1" applyFill="1" applyBorder="1" applyAlignment="1">
      <alignment horizontal="left"/>
    </xf>
    <xf numFmtId="0" fontId="3" fillId="2" borderId="22" xfId="3" applyFont="1" applyFill="1" applyBorder="1" applyAlignment="1">
      <alignment horizontal="left"/>
    </xf>
    <xf numFmtId="0" fontId="2" fillId="2" borderId="7" xfId="3" applyFill="1" applyBorder="1"/>
    <xf numFmtId="0" fontId="2" fillId="2" borderId="26" xfId="3" applyFill="1" applyBorder="1"/>
    <xf numFmtId="0" fontId="0" fillId="0" borderId="19" xfId="0" applyBorder="1"/>
    <xf numFmtId="0" fontId="12" fillId="5" borderId="14" xfId="0" applyFont="1" applyFill="1" applyBorder="1" applyAlignment="1">
      <alignment horizontal="center" vertical="center"/>
    </xf>
    <xf numFmtId="0" fontId="6" fillId="5" borderId="9" xfId="3" applyFont="1" applyFill="1" applyBorder="1" applyAlignment="1">
      <alignment horizontal="right" vertical="center"/>
    </xf>
    <xf numFmtId="0" fontId="6" fillId="5" borderId="9" xfId="3" applyFont="1" applyFill="1" applyBorder="1" applyAlignment="1">
      <alignment horizontal="right"/>
    </xf>
    <xf numFmtId="0" fontId="6" fillId="5" borderId="8" xfId="3" applyFont="1" applyFill="1" applyBorder="1" applyAlignment="1">
      <alignment horizontal="right" vertical="center"/>
    </xf>
    <xf numFmtId="0" fontId="6" fillId="5" borderId="27" xfId="3" applyFont="1" applyFill="1" applyBorder="1" applyAlignment="1">
      <alignment horizontal="right"/>
    </xf>
    <xf numFmtId="0" fontId="2" fillId="5" borderId="24" xfId="3" applyFill="1" applyBorder="1" applyAlignment="1">
      <alignment horizontal="right"/>
    </xf>
    <xf numFmtId="0" fontId="7" fillId="5" borderId="33" xfId="3" applyFont="1" applyFill="1" applyBorder="1" applyAlignment="1">
      <alignment horizontal="left"/>
    </xf>
    <xf numFmtId="0" fontId="2" fillId="5" borderId="34" xfId="3" applyFill="1" applyBorder="1" applyAlignment="1">
      <alignment horizontal="right"/>
    </xf>
    <xf numFmtId="0" fontId="0" fillId="5" borderId="2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4" borderId="2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2" xfId="0" applyFill="1" applyBorder="1" applyAlignment="1">
      <alignment horizontal="center" vertical="center"/>
    </xf>
    <xf numFmtId="10" fontId="0" fillId="4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2" fillId="0" borderId="2" xfId="3" applyFont="1" applyBorder="1" applyAlignment="1">
      <alignment horizontal="center"/>
    </xf>
    <xf numFmtId="164" fontId="0" fillId="5" borderId="2" xfId="0" applyNumberFormat="1" applyFill="1" applyBorder="1"/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0" fontId="0" fillId="0" borderId="5" xfId="0" applyBorder="1" applyAlignment="1"/>
    <xf numFmtId="0" fontId="0" fillId="0" borderId="2" xfId="0" applyFill="1" applyBorder="1" applyAlignment="1"/>
    <xf numFmtId="0" fontId="0" fillId="5" borderId="2" xfId="0" applyFill="1" applyBorder="1" applyAlignment="1">
      <alignment horizontal="center"/>
    </xf>
    <xf numFmtId="0" fontId="12" fillId="6" borderId="36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164" fontId="0" fillId="5" borderId="6" xfId="0" applyNumberFormat="1" applyFill="1" applyBorder="1"/>
    <xf numFmtId="164" fontId="0" fillId="5" borderId="3" xfId="0" applyNumberFormat="1" applyFill="1" applyBorder="1"/>
    <xf numFmtId="1" fontId="0" fillId="6" borderId="2" xfId="0" applyNumberFormat="1" applyFill="1" applyBorder="1"/>
    <xf numFmtId="1" fontId="0" fillId="6" borderId="6" xfId="0" applyNumberFormat="1" applyFill="1" applyBorder="1"/>
    <xf numFmtId="0" fontId="12" fillId="5" borderId="20" xfId="0" applyFont="1" applyFill="1" applyBorder="1" applyAlignment="1">
      <alignment horizontal="center"/>
    </xf>
    <xf numFmtId="1" fontId="0" fillId="7" borderId="2" xfId="0" applyNumberFormat="1" applyFill="1" applyBorder="1" applyAlignment="1">
      <alignment horizontal="center"/>
    </xf>
    <xf numFmtId="164" fontId="0" fillId="7" borderId="2" xfId="0" applyNumberFormat="1" applyFill="1" applyBorder="1"/>
    <xf numFmtId="0" fontId="16" fillId="2" borderId="0" xfId="3" applyFont="1" applyFill="1" applyBorder="1"/>
    <xf numFmtId="0" fontId="0" fillId="0" borderId="18" xfId="0" applyBorder="1"/>
    <xf numFmtId="0" fontId="0" fillId="0" borderId="7" xfId="0" applyBorder="1"/>
    <xf numFmtId="0" fontId="0" fillId="0" borderId="25" xfId="0" applyBorder="1"/>
    <xf numFmtId="0" fontId="12" fillId="0" borderId="0" xfId="0" applyFont="1" applyBorder="1"/>
    <xf numFmtId="0" fontId="13" fillId="0" borderId="0" xfId="0" applyFont="1" applyBorder="1"/>
    <xf numFmtId="0" fontId="17" fillId="0" borderId="0" xfId="0" applyFont="1"/>
    <xf numFmtId="0" fontId="2" fillId="0" borderId="0" xfId="3" applyFont="1" applyFill="1" applyBorder="1" applyAlignment="1">
      <alignment horizontal="right" vertical="center"/>
    </xf>
    <xf numFmtId="0" fontId="18" fillId="0" borderId="18" xfId="0" applyFont="1" applyBorder="1"/>
    <xf numFmtId="0" fontId="7" fillId="8" borderId="14" xfId="3" applyFont="1" applyFill="1" applyBorder="1" applyAlignment="1">
      <alignment horizontal="left" vertical="center" wrapText="1"/>
    </xf>
    <xf numFmtId="164" fontId="7" fillId="8" borderId="14" xfId="3" applyNumberFormat="1" applyFont="1" applyFill="1" applyBorder="1" applyAlignment="1">
      <alignment horizontal="right" vertical="center" wrapText="1"/>
    </xf>
    <xf numFmtId="0" fontId="18" fillId="0" borderId="19" xfId="0" applyFont="1" applyBorder="1"/>
    <xf numFmtId="0" fontId="21" fillId="2" borderId="0" xfId="3" applyFont="1" applyFill="1" applyBorder="1" applyProtection="1">
      <protection locked="0"/>
    </xf>
    <xf numFmtId="0" fontId="0" fillId="6" borderId="2" xfId="0" applyFill="1" applyBorder="1" applyAlignment="1" applyProtection="1">
      <alignment horizontal="center"/>
      <protection locked="0"/>
    </xf>
    <xf numFmtId="0" fontId="7" fillId="5" borderId="33" xfId="3" applyFont="1" applyFill="1" applyBorder="1" applyAlignment="1">
      <alignment horizontal="center"/>
    </xf>
    <xf numFmtId="0" fontId="7" fillId="5" borderId="30" xfId="3" applyFont="1" applyFill="1" applyBorder="1" applyAlignment="1">
      <alignment horizontal="center"/>
    </xf>
    <xf numFmtId="0" fontId="7" fillId="5" borderId="31" xfId="3" applyFont="1" applyFill="1" applyBorder="1" applyAlignment="1">
      <alignment horizontal="center"/>
    </xf>
    <xf numFmtId="0" fontId="7" fillId="5" borderId="33" xfId="3" applyFont="1" applyFill="1" applyBorder="1" applyAlignment="1">
      <alignment horizontal="right"/>
    </xf>
    <xf numFmtId="0" fontId="22" fillId="0" borderId="0" xfId="3" applyFont="1" applyAlignment="1">
      <alignment vertical="center"/>
    </xf>
    <xf numFmtId="0" fontId="23" fillId="4" borderId="15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6" fillId="9" borderId="9" xfId="3" applyFont="1" applyFill="1" applyBorder="1" applyAlignment="1">
      <alignment horizontal="right" vertical="center"/>
    </xf>
    <xf numFmtId="0" fontId="6" fillId="5" borderId="38" xfId="3" applyFont="1" applyFill="1" applyBorder="1" applyAlignment="1">
      <alignment horizontal="center" vertical="center"/>
    </xf>
    <xf numFmtId="0" fontId="8" fillId="0" borderId="0" xfId="3" applyFont="1" applyFill="1" applyBorder="1" applyAlignment="1" applyProtection="1">
      <alignment horizontal="left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/>
    <xf numFmtId="0" fontId="6" fillId="5" borderId="14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/>
    </xf>
    <xf numFmtId="1" fontId="15" fillId="0" borderId="0" xfId="0" applyNumberFormat="1" applyFont="1" applyFill="1" applyBorder="1" applyAlignment="1"/>
    <xf numFmtId="1" fontId="6" fillId="0" borderId="0" xfId="1" applyNumberFormat="1" applyFont="1" applyFill="1" applyBorder="1" applyAlignment="1" applyProtection="1">
      <alignment horizontal="center"/>
      <protection locked="0"/>
    </xf>
    <xf numFmtId="0" fontId="2" fillId="0" borderId="21" xfId="3" applyFill="1" applyBorder="1" applyAlignment="1">
      <alignment horizontal="right"/>
    </xf>
    <xf numFmtId="0" fontId="2" fillId="0" borderId="0" xfId="3" applyFill="1" applyBorder="1" applyAlignment="1">
      <alignment horizontal="center"/>
    </xf>
    <xf numFmtId="0" fontId="6" fillId="5" borderId="14" xfId="3" applyFont="1" applyFill="1" applyBorder="1" applyAlignment="1">
      <alignment horizontal="center" vertical="center"/>
    </xf>
    <xf numFmtId="0" fontId="6" fillId="5" borderId="14" xfId="3" applyFont="1" applyFill="1" applyBorder="1" applyAlignment="1" applyProtection="1">
      <alignment horizontal="center" vertical="center"/>
    </xf>
    <xf numFmtId="1" fontId="6" fillId="5" borderId="14" xfId="3" applyNumberFormat="1" applyFont="1" applyFill="1" applyBorder="1" applyAlignment="1" applyProtection="1">
      <alignment horizontal="center"/>
    </xf>
    <xf numFmtId="1" fontId="6" fillId="5" borderId="14" xfId="1" applyNumberFormat="1" applyFont="1" applyFill="1" applyBorder="1" applyAlignment="1" applyProtection="1">
      <alignment horizontal="center"/>
    </xf>
    <xf numFmtId="0" fontId="27" fillId="5" borderId="14" xfId="3" applyFont="1" applyFill="1" applyBorder="1" applyAlignment="1">
      <alignment horizontal="center" vertical="center"/>
    </xf>
    <xf numFmtId="0" fontId="27" fillId="5" borderId="38" xfId="3" applyFont="1" applyFill="1" applyBorder="1" applyAlignment="1">
      <alignment horizontal="center" vertical="center"/>
    </xf>
    <xf numFmtId="164" fontId="12" fillId="7" borderId="14" xfId="0" applyNumberFormat="1" applyFont="1" applyFill="1" applyBorder="1" applyAlignment="1">
      <alignment horizontal="center" vertical="center"/>
    </xf>
    <xf numFmtId="0" fontId="18" fillId="0" borderId="0" xfId="0" applyFont="1" applyBorder="1"/>
    <xf numFmtId="0" fontId="22" fillId="2" borderId="7" xfId="3" applyFont="1" applyFill="1" applyBorder="1" applyAlignment="1" applyProtection="1">
      <alignment horizontal="left" vertical="center"/>
      <protection hidden="1"/>
    </xf>
    <xf numFmtId="0" fontId="0" fillId="0" borderId="2" xfId="0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28" fillId="2" borderId="0" xfId="3" applyFont="1" applyFill="1" applyAlignment="1">
      <alignment horizontal="left" vertical="center" wrapText="1"/>
    </xf>
    <xf numFmtId="0" fontId="29" fillId="5" borderId="19" xfId="0" applyFont="1" applyFill="1" applyBorder="1" applyAlignment="1">
      <alignment horizontal="center" vertical="center"/>
    </xf>
    <xf numFmtId="0" fontId="7" fillId="5" borderId="19" xfId="3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" fillId="0" borderId="0" xfId="3" applyFill="1" applyBorder="1" applyAlignment="1">
      <alignment horizontal="right"/>
    </xf>
    <xf numFmtId="0" fontId="19" fillId="0" borderId="0" xfId="0" applyFont="1" applyBorder="1" applyAlignment="1">
      <alignment horizontal="center"/>
    </xf>
    <xf numFmtId="0" fontId="0" fillId="0" borderId="0" xfId="0" applyFill="1" applyBorder="1"/>
    <xf numFmtId="0" fontId="2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left"/>
    </xf>
    <xf numFmtId="164" fontId="0" fillId="0" borderId="32" xfId="0" applyNumberFormat="1" applyBorder="1" applyAlignment="1">
      <alignment vertical="center"/>
    </xf>
    <xf numFmtId="0" fontId="7" fillId="2" borderId="0" xfId="3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11" borderId="14" xfId="3" applyFill="1" applyBorder="1" applyAlignment="1" applyProtection="1">
      <alignment horizontal="center"/>
      <protection locked="0"/>
    </xf>
    <xf numFmtId="1" fontId="6" fillId="11" borderId="14" xfId="1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/>
    <xf numFmtId="0" fontId="2" fillId="0" borderId="2" xfId="3" applyFont="1" applyFill="1" applyBorder="1" applyAlignment="1">
      <alignment horizontal="center"/>
    </xf>
    <xf numFmtId="10" fontId="0" fillId="0" borderId="0" xfId="0" applyNumberFormat="1"/>
    <xf numFmtId="0" fontId="12" fillId="11" borderId="18" xfId="0" applyFont="1" applyFill="1" applyBorder="1" applyAlignment="1" applyProtection="1">
      <alignment horizontal="center" vertical="center" wrapText="1"/>
      <protection locked="0"/>
    </xf>
    <xf numFmtId="0" fontId="12" fillId="11" borderId="19" xfId="0" applyFont="1" applyFill="1" applyBorder="1" applyAlignment="1" applyProtection="1">
      <alignment horizontal="center" vertical="center" wrapText="1"/>
      <protection locked="0"/>
    </xf>
    <xf numFmtId="0" fontId="12" fillId="11" borderId="20" xfId="0" applyFont="1" applyFill="1" applyBorder="1" applyAlignment="1" applyProtection="1">
      <alignment horizontal="center" vertical="center" wrapText="1"/>
      <protection locked="0"/>
    </xf>
    <xf numFmtId="0" fontId="12" fillId="11" borderId="21" xfId="0" applyFont="1" applyFill="1" applyBorder="1" applyAlignment="1" applyProtection="1">
      <alignment horizontal="center" vertical="center" wrapText="1"/>
      <protection locked="0"/>
    </xf>
    <xf numFmtId="0" fontId="12" fillId="11" borderId="0" xfId="0" applyFont="1" applyFill="1" applyAlignment="1" applyProtection="1">
      <alignment horizontal="center" vertical="center" wrapText="1"/>
      <protection locked="0"/>
    </xf>
    <xf numFmtId="0" fontId="12" fillId="11" borderId="22" xfId="0" applyFont="1" applyFill="1" applyBorder="1" applyAlignment="1" applyProtection="1">
      <alignment horizontal="center" vertical="center" wrapText="1"/>
      <protection locked="0"/>
    </xf>
    <xf numFmtId="0" fontId="12" fillId="11" borderId="7" xfId="0" applyFont="1" applyFill="1" applyBorder="1" applyAlignment="1" applyProtection="1">
      <alignment horizontal="center" vertical="center" wrapText="1"/>
      <protection locked="0"/>
    </xf>
    <xf numFmtId="0" fontId="12" fillId="11" borderId="25" xfId="0" applyFont="1" applyFill="1" applyBorder="1" applyAlignment="1" applyProtection="1">
      <alignment horizontal="center" vertical="center" wrapText="1"/>
      <protection locked="0"/>
    </xf>
    <xf numFmtId="0" fontId="12" fillId="11" borderId="26" xfId="0" applyFont="1" applyFill="1" applyBorder="1" applyAlignment="1" applyProtection="1">
      <alignment horizontal="center" vertical="center" wrapText="1"/>
      <protection locked="0"/>
    </xf>
    <xf numFmtId="0" fontId="9" fillId="11" borderId="21" xfId="3" applyFont="1" applyFill="1" applyBorder="1" applyAlignment="1" applyProtection="1">
      <alignment horizontal="left" vertical="center" wrapText="1"/>
      <protection locked="0"/>
    </xf>
    <xf numFmtId="0" fontId="9" fillId="11" borderId="0" xfId="3" applyFont="1" applyFill="1" applyAlignment="1" applyProtection="1">
      <alignment horizontal="left" vertical="center" wrapText="1"/>
      <protection locked="0"/>
    </xf>
    <xf numFmtId="0" fontId="9" fillId="11" borderId="22" xfId="3" applyFont="1" applyFill="1" applyBorder="1" applyAlignment="1" applyProtection="1">
      <alignment horizontal="left" vertical="center" wrapText="1"/>
      <protection locked="0"/>
    </xf>
    <xf numFmtId="0" fontId="0" fillId="11" borderId="21" xfId="0" applyFill="1" applyBorder="1" applyAlignment="1" applyProtection="1">
      <alignment horizontal="left" vertical="center" wrapText="1"/>
      <protection locked="0"/>
    </xf>
    <xf numFmtId="0" fontId="0" fillId="11" borderId="0" xfId="0" applyFill="1" applyAlignment="1" applyProtection="1">
      <alignment horizontal="left" vertical="center" wrapText="1"/>
      <protection locked="0"/>
    </xf>
    <xf numFmtId="0" fontId="0" fillId="11" borderId="22" xfId="0" applyFill="1" applyBorder="1" applyAlignment="1" applyProtection="1">
      <alignment horizontal="left" vertical="center" wrapText="1"/>
      <protection locked="0"/>
    </xf>
    <xf numFmtId="0" fontId="0" fillId="11" borderId="7" xfId="0" applyFill="1" applyBorder="1" applyAlignment="1" applyProtection="1">
      <alignment horizontal="left" vertical="center" wrapText="1"/>
      <protection locked="0"/>
    </xf>
    <xf numFmtId="0" fontId="0" fillId="11" borderId="25" xfId="0" applyFill="1" applyBorder="1" applyAlignment="1" applyProtection="1">
      <alignment horizontal="left" vertical="center" wrapText="1"/>
      <protection locked="0"/>
    </xf>
    <xf numFmtId="0" fontId="0" fillId="11" borderId="26" xfId="0" applyFill="1" applyBorder="1" applyAlignment="1" applyProtection="1">
      <alignment horizontal="left" vertical="center" wrapText="1"/>
      <protection locked="0"/>
    </xf>
    <xf numFmtId="0" fontId="3" fillId="2" borderId="18" xfId="3" applyFont="1" applyFill="1" applyBorder="1" applyAlignment="1">
      <alignment horizontal="center" vertical="center" wrapText="1"/>
    </xf>
    <xf numFmtId="0" fontId="3" fillId="2" borderId="19" xfId="3" applyFont="1" applyFill="1" applyBorder="1" applyAlignment="1">
      <alignment horizontal="center" vertical="center" wrapText="1"/>
    </xf>
    <xf numFmtId="1" fontId="7" fillId="11" borderId="29" xfId="3" applyNumberFormat="1" applyFont="1" applyFill="1" applyBorder="1" applyAlignment="1" applyProtection="1">
      <alignment horizontal="center" vertical="center"/>
      <protection locked="0"/>
    </xf>
    <xf numFmtId="1" fontId="7" fillId="11" borderId="30" xfId="3" applyNumberFormat="1" applyFont="1" applyFill="1" applyBorder="1" applyAlignment="1" applyProtection="1">
      <alignment horizontal="center" vertical="center"/>
      <protection locked="0"/>
    </xf>
    <xf numFmtId="1" fontId="7" fillId="11" borderId="31" xfId="3" applyNumberFormat="1" applyFont="1" applyFill="1" applyBorder="1" applyAlignment="1" applyProtection="1">
      <alignment horizontal="center" vertical="center"/>
      <protection locked="0"/>
    </xf>
    <xf numFmtId="49" fontId="7" fillId="11" borderId="3" xfId="3" applyNumberFormat="1" applyFont="1" applyFill="1" applyBorder="1" applyAlignment="1" applyProtection="1">
      <alignment horizontal="center" vertical="center"/>
      <protection locked="0"/>
    </xf>
    <xf numFmtId="49" fontId="7" fillId="11" borderId="4" xfId="3" applyNumberFormat="1" applyFont="1" applyFill="1" applyBorder="1" applyAlignment="1" applyProtection="1">
      <alignment horizontal="center" vertical="center"/>
      <protection locked="0"/>
    </xf>
    <xf numFmtId="49" fontId="7" fillId="11" borderId="32" xfId="3" applyNumberFormat="1" applyFont="1" applyFill="1" applyBorder="1" applyAlignment="1" applyProtection="1">
      <alignment horizontal="center" vertical="center"/>
      <protection locked="0"/>
    </xf>
    <xf numFmtId="0" fontId="14" fillId="11" borderId="15" xfId="0" applyFont="1" applyFill="1" applyBorder="1" applyAlignment="1" applyProtection="1">
      <alignment horizontal="center"/>
      <protection locked="0"/>
    </xf>
    <xf numFmtId="0" fontId="14" fillId="11" borderId="16" xfId="0" applyFont="1" applyFill="1" applyBorder="1" applyAlignment="1" applyProtection="1">
      <alignment horizontal="center"/>
      <protection locked="0"/>
    </xf>
    <xf numFmtId="0" fontId="14" fillId="11" borderId="17" xfId="0" applyFont="1" applyFill="1" applyBorder="1" applyAlignment="1" applyProtection="1">
      <alignment horizontal="center"/>
      <protection locked="0"/>
    </xf>
    <xf numFmtId="0" fontId="8" fillId="11" borderId="18" xfId="3" applyFont="1" applyFill="1" applyBorder="1" applyAlignment="1" applyProtection="1">
      <alignment horizontal="left"/>
      <protection locked="0"/>
    </xf>
    <xf numFmtId="0" fontId="20" fillId="11" borderId="19" xfId="0" applyFont="1" applyFill="1" applyBorder="1" applyAlignment="1" applyProtection="1">
      <alignment horizontal="left"/>
      <protection locked="0"/>
    </xf>
    <xf numFmtId="0" fontId="20" fillId="11" borderId="20" xfId="0" applyFont="1" applyFill="1" applyBorder="1" applyAlignment="1" applyProtection="1">
      <alignment horizontal="left"/>
      <protection locked="0"/>
    </xf>
    <xf numFmtId="0" fontId="8" fillId="11" borderId="21" xfId="3" applyFont="1" applyFill="1" applyBorder="1" applyAlignment="1" applyProtection="1">
      <alignment horizontal="left"/>
      <protection locked="0"/>
    </xf>
    <xf numFmtId="0" fontId="20" fillId="11" borderId="0" xfId="0" applyFont="1" applyFill="1" applyBorder="1" applyAlignment="1" applyProtection="1">
      <alignment horizontal="left"/>
      <protection locked="0"/>
    </xf>
    <xf numFmtId="0" fontId="20" fillId="11" borderId="22" xfId="0" applyFont="1" applyFill="1" applyBorder="1" applyAlignment="1" applyProtection="1">
      <alignment horizontal="left"/>
      <protection locked="0"/>
    </xf>
    <xf numFmtId="0" fontId="8" fillId="11" borderId="7" xfId="3" applyFont="1" applyFill="1" applyBorder="1" applyAlignment="1" applyProtection="1">
      <alignment horizontal="left"/>
      <protection locked="0"/>
    </xf>
    <xf numFmtId="0" fontId="20" fillId="11" borderId="25" xfId="0" applyFont="1" applyFill="1" applyBorder="1" applyAlignment="1" applyProtection="1">
      <alignment horizontal="left"/>
      <protection locked="0"/>
    </xf>
    <xf numFmtId="0" fontId="20" fillId="11" borderId="26" xfId="0" applyFont="1" applyFill="1" applyBorder="1" applyAlignment="1" applyProtection="1">
      <alignment horizontal="left"/>
      <protection locked="0"/>
    </xf>
    <xf numFmtId="0" fontId="8" fillId="5" borderId="40" xfId="3" applyFont="1" applyFill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4" fillId="7" borderId="15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6" fillId="5" borderId="15" xfId="3" applyFont="1" applyFill="1" applyBorder="1" applyAlignment="1" applyProtection="1">
      <alignment horizontal="right"/>
    </xf>
    <xf numFmtId="0" fontId="12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7" fillId="5" borderId="13" xfId="3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7" fillId="11" borderId="18" xfId="3" applyFont="1" applyFill="1" applyBorder="1" applyAlignment="1" applyProtection="1">
      <alignment horizontal="center" vertical="center"/>
      <protection locked="0"/>
    </xf>
    <xf numFmtId="0" fontId="0" fillId="11" borderId="19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 applyProtection="1">
      <alignment horizontal="center" vertical="center"/>
      <protection locked="0"/>
    </xf>
    <xf numFmtId="0" fontId="0" fillId="11" borderId="25" xfId="0" applyFill="1" applyBorder="1" applyAlignment="1" applyProtection="1">
      <alignment horizontal="center" vertical="center"/>
      <protection locked="0"/>
    </xf>
    <xf numFmtId="0" fontId="0" fillId="11" borderId="26" xfId="0" applyFill="1" applyBorder="1" applyAlignment="1" applyProtection="1">
      <alignment horizontal="center" vertical="center"/>
      <protection locked="0"/>
    </xf>
    <xf numFmtId="0" fontId="8" fillId="5" borderId="18" xfId="3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7" fillId="5" borderId="15" xfId="3" applyFont="1" applyFill="1" applyBorder="1" applyAlignment="1">
      <alignment horizontal="center" vertical="center"/>
    </xf>
    <xf numFmtId="0" fontId="26" fillId="0" borderId="16" xfId="0" applyFont="1" applyBorder="1" applyAlignment="1"/>
    <xf numFmtId="0" fontId="26" fillId="0" borderId="19" xfId="0" applyFont="1" applyBorder="1" applyAlignment="1"/>
    <xf numFmtId="0" fontId="26" fillId="0" borderId="20" xfId="0" applyFont="1" applyBorder="1" applyAlignment="1"/>
    <xf numFmtId="0" fontId="6" fillId="5" borderId="36" xfId="3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1" fontId="6" fillId="11" borderId="40" xfId="1" applyNumberFormat="1" applyFont="1" applyFill="1" applyBorder="1" applyAlignment="1" applyProtection="1">
      <alignment horizontal="center" vertical="center"/>
      <protection locked="0"/>
    </xf>
    <xf numFmtId="0" fontId="0" fillId="11" borderId="28" xfId="0" applyFill="1" applyBorder="1" applyAlignment="1" applyProtection="1">
      <alignment horizontal="center" vertical="center"/>
      <protection locked="0"/>
    </xf>
    <xf numFmtId="9" fontId="7" fillId="9" borderId="3" xfId="3" applyNumberFormat="1" applyFont="1" applyFill="1" applyBorder="1" applyAlignment="1" applyProtection="1">
      <alignment horizontal="center" vertical="center"/>
    </xf>
    <xf numFmtId="9" fontId="7" fillId="9" borderId="4" xfId="3" applyNumberFormat="1" applyFont="1" applyFill="1" applyBorder="1" applyAlignment="1" applyProtection="1">
      <alignment horizontal="center" vertical="center"/>
    </xf>
    <xf numFmtId="9" fontId="7" fillId="9" borderId="32" xfId="3" applyNumberFormat="1" applyFont="1" applyFill="1" applyBorder="1" applyAlignment="1" applyProtection="1">
      <alignment horizontal="center" vertical="center"/>
    </xf>
    <xf numFmtId="0" fontId="6" fillId="5" borderId="18" xfId="3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6" fillId="5" borderId="18" xfId="3" applyNumberFormat="1" applyFont="1" applyFill="1" applyBorder="1" applyAlignment="1">
      <alignment horizontal="center" vertical="center"/>
    </xf>
    <xf numFmtId="0" fontId="7" fillId="2" borderId="0" xfId="3" applyFont="1" applyFill="1" applyBorder="1" applyAlignment="1">
      <alignment horizontal="left" vertical="center" wrapText="1"/>
    </xf>
    <xf numFmtId="0" fontId="8" fillId="3" borderId="18" xfId="3" applyFont="1" applyFill="1" applyBorder="1" applyAlignment="1">
      <alignment horizontal="center" vertical="center" wrapText="1"/>
    </xf>
    <xf numFmtId="0" fontId="8" fillId="3" borderId="19" xfId="3" applyFont="1" applyFill="1" applyBorder="1" applyAlignment="1">
      <alignment horizontal="center" vertical="center" wrapText="1"/>
    </xf>
    <xf numFmtId="0" fontId="8" fillId="3" borderId="20" xfId="3" applyFont="1" applyFill="1" applyBorder="1" applyAlignment="1">
      <alignment horizontal="center" vertical="center" wrapText="1"/>
    </xf>
    <xf numFmtId="0" fontId="8" fillId="3" borderId="21" xfId="3" applyFont="1" applyFill="1" applyBorder="1" applyAlignment="1">
      <alignment horizontal="center" vertical="center" wrapText="1"/>
    </xf>
    <xf numFmtId="0" fontId="8" fillId="3" borderId="0" xfId="3" applyFont="1" applyFill="1" applyBorder="1" applyAlignment="1">
      <alignment horizontal="center" vertical="center" wrapText="1"/>
    </xf>
    <xf numFmtId="0" fontId="8" fillId="3" borderId="2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5" xfId="3" applyFont="1" applyFill="1" applyBorder="1" applyAlignment="1">
      <alignment horizontal="center" vertical="center" wrapText="1"/>
    </xf>
    <xf numFmtId="0" fontId="8" fillId="3" borderId="26" xfId="3" applyFont="1" applyFill="1" applyBorder="1" applyAlignment="1">
      <alignment horizontal="center" vertical="center" wrapText="1"/>
    </xf>
    <xf numFmtId="0" fontId="2" fillId="0" borderId="0" xfId="3" applyFill="1" applyBorder="1" applyAlignment="1">
      <alignment horizontal="left"/>
    </xf>
    <xf numFmtId="0" fontId="2" fillId="0" borderId="0" xfId="3" applyFill="1" applyBorder="1" applyAlignment="1">
      <alignment horizontal="center"/>
    </xf>
    <xf numFmtId="0" fontId="6" fillId="0" borderId="0" xfId="3" applyFont="1" applyFill="1" applyBorder="1" applyAlignment="1" applyProtection="1">
      <alignment horizontal="center"/>
    </xf>
    <xf numFmtId="0" fontId="25" fillId="7" borderId="15" xfId="3" applyFont="1" applyFill="1" applyBorder="1" applyAlignment="1">
      <alignment horizontal="center" vertical="center" wrapText="1"/>
    </xf>
    <xf numFmtId="0" fontId="25" fillId="7" borderId="16" xfId="3" applyFont="1" applyFill="1" applyBorder="1" applyAlignment="1">
      <alignment horizontal="center" vertical="center" wrapText="1"/>
    </xf>
    <xf numFmtId="0" fontId="25" fillId="7" borderId="25" xfId="3" applyFont="1" applyFill="1" applyBorder="1" applyAlignment="1">
      <alignment horizontal="center" vertical="center" wrapText="1"/>
    </xf>
    <xf numFmtId="0" fontId="25" fillId="7" borderId="26" xfId="3" applyFont="1" applyFill="1" applyBorder="1" applyAlignment="1">
      <alignment horizontal="center" vertical="center" wrapText="1"/>
    </xf>
    <xf numFmtId="0" fontId="7" fillId="3" borderId="18" xfId="3" applyFont="1" applyFill="1" applyBorder="1" applyAlignment="1">
      <alignment horizontal="left" vertical="top" wrapText="1"/>
    </xf>
    <xf numFmtId="0" fontId="7" fillId="3" borderId="19" xfId="3" applyFont="1" applyFill="1" applyBorder="1" applyAlignment="1">
      <alignment horizontal="left" vertical="top" wrapText="1"/>
    </xf>
    <xf numFmtId="0" fontId="7" fillId="3" borderId="20" xfId="3" applyFont="1" applyFill="1" applyBorder="1" applyAlignment="1">
      <alignment horizontal="left" vertical="top" wrapText="1"/>
    </xf>
    <xf numFmtId="0" fontId="7" fillId="3" borderId="21" xfId="3" applyFont="1" applyFill="1" applyBorder="1" applyAlignment="1">
      <alignment horizontal="left" vertical="top" wrapText="1"/>
    </xf>
    <xf numFmtId="0" fontId="7" fillId="3" borderId="0" xfId="3" applyFont="1" applyFill="1" applyBorder="1" applyAlignment="1">
      <alignment horizontal="left" vertical="top" wrapText="1"/>
    </xf>
    <xf numFmtId="0" fontId="7" fillId="3" borderId="22" xfId="3" applyFont="1" applyFill="1" applyBorder="1" applyAlignment="1">
      <alignment horizontal="left" vertical="top" wrapText="1"/>
    </xf>
    <xf numFmtId="0" fontId="7" fillId="3" borderId="7" xfId="3" applyFont="1" applyFill="1" applyBorder="1" applyAlignment="1">
      <alignment horizontal="left" vertical="top" wrapText="1"/>
    </xf>
    <xf numFmtId="0" fontId="7" fillId="3" borderId="25" xfId="3" applyFont="1" applyFill="1" applyBorder="1" applyAlignment="1">
      <alignment horizontal="left" vertical="top" wrapText="1"/>
    </xf>
    <xf numFmtId="0" fontId="7" fillId="3" borderId="26" xfId="3" applyFont="1" applyFill="1" applyBorder="1" applyAlignment="1">
      <alignment horizontal="left" vertical="top" wrapText="1"/>
    </xf>
    <xf numFmtId="0" fontId="7" fillId="5" borderId="18" xfId="3" applyFont="1" applyFill="1" applyBorder="1" applyAlignment="1">
      <alignment horizontal="center" vertical="center" wrapText="1"/>
    </xf>
    <xf numFmtId="0" fontId="7" fillId="5" borderId="19" xfId="3" applyFont="1" applyFill="1" applyBorder="1" applyAlignment="1">
      <alignment horizontal="center" vertical="center" wrapText="1"/>
    </xf>
    <xf numFmtId="0" fontId="7" fillId="5" borderId="20" xfId="3" applyFont="1" applyFill="1" applyBorder="1" applyAlignment="1">
      <alignment horizontal="center" vertical="center" wrapText="1"/>
    </xf>
    <xf numFmtId="0" fontId="7" fillId="5" borderId="23" xfId="3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7" fillId="5" borderId="35" xfId="3" applyFont="1" applyFill="1" applyBorder="1" applyAlignment="1">
      <alignment horizontal="center" vertical="center" wrapText="1"/>
    </xf>
    <xf numFmtId="0" fontId="7" fillId="8" borderId="15" xfId="3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5" borderId="15" xfId="3" applyFont="1" applyFill="1" applyBorder="1" applyAlignment="1" applyProtection="1">
      <alignment horizontal="center" vertical="center"/>
    </xf>
    <xf numFmtId="0" fontId="3" fillId="5" borderId="16" xfId="3" applyFont="1" applyFill="1" applyBorder="1" applyAlignment="1" applyProtection="1">
      <alignment horizontal="center" vertical="center"/>
    </xf>
    <xf numFmtId="0" fontId="3" fillId="5" borderId="17" xfId="3" applyFont="1" applyFill="1" applyBorder="1" applyAlignment="1" applyProtection="1">
      <alignment horizontal="center" vertical="center"/>
    </xf>
    <xf numFmtId="0" fontId="6" fillId="5" borderId="18" xfId="3" applyFont="1" applyFill="1" applyBorder="1" applyAlignment="1" applyProtection="1">
      <alignment horizontal="center" vertical="center" wrapText="1"/>
    </xf>
    <xf numFmtId="0" fontId="0" fillId="5" borderId="19" xfId="0" applyFill="1" applyBorder="1" applyAlignment="1" applyProtection="1"/>
    <xf numFmtId="0" fontId="0" fillId="5" borderId="20" xfId="0" applyFill="1" applyBorder="1" applyAlignment="1" applyProtection="1"/>
    <xf numFmtId="0" fontId="0" fillId="5" borderId="7" xfId="0" applyFill="1" applyBorder="1" applyAlignment="1" applyProtection="1"/>
    <xf numFmtId="0" fontId="0" fillId="5" borderId="25" xfId="0" applyFill="1" applyBorder="1" applyAlignment="1" applyProtection="1"/>
    <xf numFmtId="0" fontId="0" fillId="5" borderId="26" xfId="0" applyFill="1" applyBorder="1" applyAlignment="1" applyProtection="1"/>
    <xf numFmtId="0" fontId="6" fillId="5" borderId="36" xfId="3" applyFont="1" applyFill="1" applyBorder="1" applyAlignment="1" applyProtection="1">
      <alignment horizontal="center" wrapText="1"/>
    </xf>
    <xf numFmtId="0" fontId="0" fillId="5" borderId="37" xfId="0" applyFill="1" applyBorder="1" applyAlignment="1" applyProtection="1"/>
    <xf numFmtId="0" fontId="0" fillId="5" borderId="38" xfId="0" applyFill="1" applyBorder="1" applyAlignment="1" applyProtection="1"/>
    <xf numFmtId="0" fontId="6" fillId="11" borderId="15" xfId="3" applyFont="1" applyFill="1" applyBorder="1" applyAlignment="1" applyProtection="1">
      <alignment horizontal="center"/>
      <protection locked="0"/>
    </xf>
    <xf numFmtId="0" fontId="0" fillId="11" borderId="16" xfId="0" applyFill="1" applyBorder="1" applyAlignment="1" applyProtection="1">
      <alignment horizontal="center"/>
      <protection locked="0"/>
    </xf>
    <xf numFmtId="0" fontId="0" fillId="11" borderId="17" xfId="0" applyFill="1" applyBorder="1" applyAlignment="1" applyProtection="1">
      <alignment horizontal="center"/>
      <protection locked="0"/>
    </xf>
    <xf numFmtId="0" fontId="12" fillId="11" borderId="15" xfId="0" applyFont="1" applyFill="1" applyBorder="1" applyAlignment="1" applyProtection="1">
      <alignment horizontal="center"/>
      <protection locked="0"/>
    </xf>
    <xf numFmtId="0" fontId="12" fillId="11" borderId="16" xfId="0" applyFont="1" applyFill="1" applyBorder="1" applyAlignment="1" applyProtection="1">
      <alignment horizontal="center"/>
      <protection locked="0"/>
    </xf>
    <xf numFmtId="0" fontId="12" fillId="11" borderId="17" xfId="0" applyFont="1" applyFill="1" applyBorder="1" applyAlignment="1" applyProtection="1">
      <alignment horizontal="center"/>
      <protection locked="0"/>
    </xf>
    <xf numFmtId="1" fontId="6" fillId="9" borderId="40" xfId="1" applyNumberFormat="1" applyFont="1" applyFill="1" applyBorder="1" applyAlignment="1" applyProtection="1">
      <alignment horizontal="center" vertical="center"/>
    </xf>
    <xf numFmtId="0" fontId="0" fillId="9" borderId="28" xfId="0" applyFill="1" applyBorder="1" applyAlignment="1" applyProtection="1">
      <alignment horizontal="center" vertical="center"/>
    </xf>
    <xf numFmtId="0" fontId="2" fillId="5" borderId="13" xfId="3" applyFill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6" fillId="11" borderId="18" xfId="3" applyFont="1" applyFill="1" applyBorder="1" applyAlignment="1" applyProtection="1">
      <alignment horizontal="center"/>
      <protection locked="0"/>
    </xf>
    <xf numFmtId="0" fontId="12" fillId="11" borderId="20" xfId="0" applyFont="1" applyFill="1" applyBorder="1" applyAlignment="1">
      <alignment horizontal="center"/>
    </xf>
    <xf numFmtId="0" fontId="6" fillId="11" borderId="16" xfId="3" applyFont="1" applyFill="1" applyBorder="1" applyAlignment="1" applyProtection="1">
      <alignment horizontal="center"/>
      <protection locked="0"/>
    </xf>
    <xf numFmtId="0" fontId="12" fillId="11" borderId="17" xfId="0" applyFont="1" applyFill="1" applyBorder="1" applyAlignment="1">
      <alignment horizontal="center"/>
    </xf>
    <xf numFmtId="49" fontId="5" fillId="11" borderId="3" xfId="3" applyNumberFormat="1" applyFont="1" applyFill="1" applyBorder="1" applyAlignment="1" applyProtection="1">
      <alignment horizontal="left" vertical="center"/>
      <protection locked="0"/>
    </xf>
    <xf numFmtId="0" fontId="0" fillId="11" borderId="4" xfId="0" applyFill="1" applyBorder="1" applyAlignment="1" applyProtection="1">
      <alignment horizontal="left" vertical="center"/>
      <protection locked="0"/>
    </xf>
    <xf numFmtId="0" fontId="0" fillId="11" borderId="32" xfId="0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164" fontId="0" fillId="0" borderId="10" xfId="0" applyNumberFormat="1" applyBorder="1" applyAlignment="1">
      <alignment vertical="center"/>
    </xf>
    <xf numFmtId="0" fontId="12" fillId="5" borderId="2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10" borderId="19" xfId="0" applyFont="1" applyFill="1" applyBorder="1" applyAlignment="1">
      <alignment horizontal="center" vertical="center" wrapText="1"/>
    </xf>
    <xf numFmtId="0" fontId="17" fillId="10" borderId="2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0" fontId="17" fillId="10" borderId="25" xfId="0" applyFont="1" applyFill="1" applyBorder="1" applyAlignment="1">
      <alignment horizontal="center" vertical="center" wrapText="1"/>
    </xf>
    <xf numFmtId="0" fontId="17" fillId="10" borderId="26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64" fontId="12" fillId="4" borderId="15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164" fontId="0" fillId="0" borderId="42" xfId="0" applyNumberFormat="1" applyBorder="1" applyAlignment="1">
      <alignment vertical="center"/>
    </xf>
    <xf numFmtId="0" fontId="12" fillId="0" borderId="7" xfId="0" applyNumberFormat="1" applyFont="1" applyBorder="1" applyAlignment="1">
      <alignment horizontal="center"/>
    </xf>
    <xf numFmtId="0" fontId="12" fillId="0" borderId="25" xfId="0" applyNumberFormat="1" applyFont="1" applyBorder="1" applyAlignment="1">
      <alignment horizontal="center"/>
    </xf>
    <xf numFmtId="165" fontId="12" fillId="0" borderId="25" xfId="0" applyNumberFormat="1" applyFont="1" applyBorder="1" applyAlignment="1">
      <alignment horizontal="center"/>
    </xf>
    <xf numFmtId="165" fontId="12" fillId="0" borderId="26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0" fillId="0" borderId="7" xfId="0" applyBorder="1" applyAlignment="1"/>
    <xf numFmtId="0" fontId="0" fillId="0" borderId="25" xfId="0" applyBorder="1" applyAlignment="1"/>
    <xf numFmtId="165" fontId="19" fillId="0" borderId="25" xfId="0" applyNumberFormat="1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1" xfId="0" applyNumberFormat="1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22" xfId="0" applyNumberFormat="1" applyFont="1" applyBorder="1" applyAlignment="1">
      <alignment horizontal="center"/>
    </xf>
    <xf numFmtId="0" fontId="15" fillId="0" borderId="21" xfId="0" applyFont="1" applyBorder="1" applyAlignment="1"/>
    <xf numFmtId="0" fontId="0" fillId="0" borderId="0" xfId="0" applyBorder="1" applyAlignment="1"/>
    <xf numFmtId="0" fontId="0" fillId="0" borderId="22" xfId="0" applyBorder="1" applyAlignment="1"/>
    <xf numFmtId="0" fontId="15" fillId="0" borderId="7" xfId="0" applyFont="1" applyBorder="1" applyAlignment="1"/>
    <xf numFmtId="0" fontId="0" fillId="0" borderId="26" xfId="0" applyBorder="1" applyAlignment="1"/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12" fillId="5" borderId="18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" fontId="12" fillId="0" borderId="0" xfId="0" quotePrefix="1" applyNumberFormat="1" applyFont="1" applyBorder="1" applyAlignment="1">
      <alignment horizontal="center"/>
    </xf>
    <xf numFmtId="0" fontId="12" fillId="5" borderId="19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12" fillId="5" borderId="17" xfId="0" applyFont="1" applyFill="1" applyBorder="1" applyAlignment="1">
      <alignment horizontal="center"/>
    </xf>
    <xf numFmtId="165" fontId="1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4" borderId="15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_Kennametal Inc. Drill Reconditioning Form July 04 Revised Feb 05" xfId="3" xr:uid="{00000000-0005-0000-0000-000002000000}"/>
    <cellStyle name="Percent" xfId="2" builtinId="5"/>
  </cellStyles>
  <dxfs count="11"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  <dxf>
      <fill>
        <patternFill>
          <bgColor rgb="FFFF000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339933"/>
      <color rgb="FF006600"/>
      <color rgb="FF258B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V$18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24393</xdr:colOff>
      <xdr:row>1</xdr:row>
      <xdr:rowOff>34848</xdr:rowOff>
    </xdr:from>
    <xdr:to>
      <xdr:col>12</xdr:col>
      <xdr:colOff>23232</xdr:colOff>
      <xdr:row>1</xdr:row>
      <xdr:rowOff>34848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4393" y="801494"/>
          <a:ext cx="12265180" cy="0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10</xdr:row>
          <xdr:rowOff>213360</xdr:rowOff>
        </xdr:from>
        <xdr:to>
          <xdr:col>10</xdr:col>
          <xdr:colOff>739140</xdr:colOff>
          <xdr:row>12</xdr:row>
          <xdr:rowOff>30480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411480</xdr:colOff>
          <xdr:row>10</xdr:row>
          <xdr:rowOff>220980</xdr:rowOff>
        </xdr:from>
        <xdr:to>
          <xdr:col>11</xdr:col>
          <xdr:colOff>784860</xdr:colOff>
          <xdr:row>12</xdr:row>
          <xdr:rowOff>30480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213789</xdr:colOff>
      <xdr:row>32</xdr:row>
      <xdr:rowOff>203201</xdr:rowOff>
    </xdr:from>
    <xdr:to>
      <xdr:col>8</xdr:col>
      <xdr:colOff>517520</xdr:colOff>
      <xdr:row>34</xdr:row>
      <xdr:rowOff>59267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09056" y="7713134"/>
          <a:ext cx="303731" cy="406400"/>
        </a:xfrm>
        <a:prstGeom prst="rect">
          <a:avLst/>
        </a:prstGeom>
      </xdr:spPr>
    </xdr:pic>
    <xdr:clientData/>
  </xdr:twoCellAnchor>
  <xdr:twoCellAnchor editAs="oneCell">
    <xdr:from>
      <xdr:col>10</xdr:col>
      <xdr:colOff>423334</xdr:colOff>
      <xdr:row>0</xdr:row>
      <xdr:rowOff>110067</xdr:rowOff>
    </xdr:from>
    <xdr:to>
      <xdr:col>11</xdr:col>
      <xdr:colOff>1126068</xdr:colOff>
      <xdr:row>0</xdr:row>
      <xdr:rowOff>770190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4267" y="110067"/>
          <a:ext cx="1964267" cy="660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1</xdr:row>
      <xdr:rowOff>83127</xdr:rowOff>
    </xdr:from>
    <xdr:to>
      <xdr:col>5</xdr:col>
      <xdr:colOff>110836</xdr:colOff>
      <xdr:row>2</xdr:row>
      <xdr:rowOff>187036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2454" y="145472"/>
          <a:ext cx="1115291" cy="374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3"/>
  <sheetViews>
    <sheetView showGridLines="0" tabSelected="1" zoomScale="40" zoomScaleNormal="40" workbookViewId="0">
      <selection activeCell="A58" sqref="A58"/>
    </sheetView>
  </sheetViews>
  <sheetFormatPr defaultColWidth="0" defaultRowHeight="19.95" customHeight="1" zeroHeight="1" x14ac:dyDescent="0.55000000000000004"/>
  <cols>
    <col min="1" max="1" width="40.1015625" customWidth="1"/>
    <col min="2" max="4" width="9.1015625" customWidth="1"/>
    <col min="5" max="5" width="8.89453125" customWidth="1"/>
    <col min="6" max="6" width="16" customWidth="1"/>
    <col min="7" max="7" width="17.68359375" style="8" customWidth="1"/>
    <col min="8" max="10" width="20.41796875" customWidth="1"/>
    <col min="11" max="12" width="18.41796875" customWidth="1"/>
    <col min="13" max="13" width="2.1015625" customWidth="1"/>
    <col min="14" max="14" width="2.3125" hidden="1" customWidth="1"/>
    <col min="15" max="16" width="25.7890625" hidden="1" customWidth="1"/>
    <col min="17" max="17" width="42.7890625" hidden="1" customWidth="1"/>
    <col min="18" max="18" width="31.41796875" hidden="1" customWidth="1"/>
    <col min="19" max="19" width="25.7890625" hidden="1" customWidth="1"/>
    <col min="20" max="20" width="29.1015625" hidden="1" customWidth="1"/>
    <col min="21" max="21" width="32.5234375" hidden="1" customWidth="1"/>
    <col min="22" max="31" width="25.7890625" hidden="1" customWidth="1"/>
    <col min="32" max="16384" width="20.7890625" hidden="1"/>
  </cols>
  <sheetData>
    <row r="1" spans="1:24" ht="69" customHeight="1" x14ac:dyDescent="0.55000000000000004">
      <c r="A1" s="167" t="s">
        <v>192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3"/>
      <c r="M1" s="14"/>
      <c r="Q1" s="92"/>
    </row>
    <row r="2" spans="1:24" ht="14.7" thickBot="1" x14ac:dyDescent="0.6">
      <c r="A2" s="15"/>
      <c r="B2" s="16"/>
      <c r="C2" s="17"/>
      <c r="D2" s="17"/>
      <c r="E2" s="17"/>
      <c r="F2" s="17"/>
      <c r="G2" s="18"/>
      <c r="H2" s="19"/>
      <c r="I2" s="19"/>
      <c r="J2" s="19"/>
      <c r="K2" s="19"/>
      <c r="L2" s="19"/>
      <c r="M2" s="20"/>
    </row>
    <row r="3" spans="1:24" ht="23.4" thickBot="1" x14ac:dyDescent="0.9">
      <c r="A3" s="12" t="s">
        <v>5</v>
      </c>
      <c r="B3" s="175" t="s">
        <v>162</v>
      </c>
      <c r="C3" s="176"/>
      <c r="D3" s="176"/>
      <c r="E3" s="177"/>
      <c r="F3" s="130" t="s">
        <v>149</v>
      </c>
      <c r="G3" s="85" t="s">
        <v>10</v>
      </c>
      <c r="H3" s="17"/>
      <c r="I3" s="21"/>
      <c r="J3" s="21"/>
      <c r="K3" s="19"/>
      <c r="L3" s="17"/>
      <c r="M3" s="20"/>
    </row>
    <row r="4" spans="1:24" ht="22.8" thickBot="1" x14ac:dyDescent="0.8">
      <c r="A4" s="34" t="s">
        <v>193</v>
      </c>
      <c r="B4" s="35"/>
      <c r="C4" s="35"/>
      <c r="D4" s="36"/>
      <c r="E4" s="37"/>
      <c r="F4" s="24" t="s">
        <v>0</v>
      </c>
      <c r="G4" s="178"/>
      <c r="H4" s="179"/>
      <c r="I4" s="179"/>
      <c r="J4" s="179"/>
      <c r="K4" s="179"/>
      <c r="L4" s="180"/>
      <c r="M4" s="20"/>
      <c r="P4" s="42" t="s">
        <v>6</v>
      </c>
      <c r="Q4" s="41"/>
      <c r="R4" s="14"/>
    </row>
    <row r="5" spans="1:24" ht="22.5" x14ac:dyDescent="0.75">
      <c r="A5" s="22" t="s">
        <v>1</v>
      </c>
      <c r="B5" s="23"/>
      <c r="C5" s="23"/>
      <c r="D5" s="23"/>
      <c r="E5" s="38"/>
      <c r="F5" s="23"/>
      <c r="G5" s="181"/>
      <c r="H5" s="182"/>
      <c r="I5" s="182"/>
      <c r="J5" s="182"/>
      <c r="K5" s="182"/>
      <c r="L5" s="183"/>
      <c r="M5" s="20"/>
      <c r="P5" s="50" t="s">
        <v>7</v>
      </c>
      <c r="Q5" s="53" t="s">
        <v>11</v>
      </c>
      <c r="R5" s="54" t="s">
        <v>13</v>
      </c>
    </row>
    <row r="6" spans="1:24" ht="22.5" x14ac:dyDescent="0.75">
      <c r="A6" s="22" t="str">
        <f>IF(B3="CANADA",Q5,IF(B3="MISSOURI",Q6,Q7))</f>
        <v xml:space="preserve">               401 Porter Avenue</v>
      </c>
      <c r="B6" s="23"/>
      <c r="C6" s="23"/>
      <c r="D6" s="23"/>
      <c r="E6" s="38"/>
      <c r="F6" s="23"/>
      <c r="G6" s="181"/>
      <c r="H6" s="182"/>
      <c r="I6" s="182"/>
      <c r="J6" s="182"/>
      <c r="K6" s="182"/>
      <c r="L6" s="183"/>
      <c r="M6" s="20"/>
      <c r="P6" s="51" t="s">
        <v>8</v>
      </c>
      <c r="Q6" s="53" t="s">
        <v>2</v>
      </c>
      <c r="R6" s="54" t="s">
        <v>14</v>
      </c>
    </row>
    <row r="7" spans="1:24" ht="22.8" thickBot="1" x14ac:dyDescent="0.8">
      <c r="A7" s="22" t="str">
        <f>IF(B3="CANADA",R5,IF(B3="MISSOURI",R6,R7))</f>
        <v xml:space="preserve">               Scottdale, PA  15683</v>
      </c>
      <c r="B7" s="23"/>
      <c r="C7" s="23"/>
      <c r="D7" s="23"/>
      <c r="E7" s="38"/>
      <c r="F7" s="23"/>
      <c r="G7" s="181"/>
      <c r="H7" s="182"/>
      <c r="I7" s="182"/>
      <c r="J7" s="182"/>
      <c r="K7" s="182"/>
      <c r="L7" s="183"/>
      <c r="M7" s="20"/>
      <c r="P7" s="52" t="s">
        <v>9</v>
      </c>
      <c r="Q7" s="55" t="s">
        <v>12</v>
      </c>
      <c r="R7" s="56" t="s">
        <v>15</v>
      </c>
      <c r="X7" s="97" t="b">
        <v>0</v>
      </c>
    </row>
    <row r="8" spans="1:24" ht="18" customHeight="1" thickBot="1" x14ac:dyDescent="0.8">
      <c r="A8" s="39"/>
      <c r="B8" s="31"/>
      <c r="C8" s="31"/>
      <c r="D8" s="31"/>
      <c r="E8" s="40"/>
      <c r="F8" s="17"/>
      <c r="G8" s="184"/>
      <c r="H8" s="185"/>
      <c r="I8" s="185"/>
      <c r="J8" s="185"/>
      <c r="K8" s="185"/>
      <c r="L8" s="186"/>
      <c r="M8" s="20"/>
      <c r="X8" s="97" t="b">
        <v>1</v>
      </c>
    </row>
    <row r="9" spans="1:24" ht="7.2" customHeight="1" thickBot="1" x14ac:dyDescent="0.8">
      <c r="A9" s="15"/>
      <c r="B9" s="17"/>
      <c r="C9" s="17"/>
      <c r="D9" s="17"/>
      <c r="E9" s="17"/>
      <c r="F9" s="17"/>
      <c r="G9" s="109"/>
      <c r="H9" s="110"/>
      <c r="I9" s="110"/>
      <c r="J9" s="110"/>
      <c r="K9" s="110"/>
      <c r="L9" s="110"/>
      <c r="M9" s="20"/>
      <c r="X9" s="97"/>
    </row>
    <row r="10" spans="1:24" ht="18" customHeight="1" thickBot="1" x14ac:dyDescent="0.8">
      <c r="A10" s="15"/>
      <c r="B10" s="17"/>
      <c r="C10" s="17"/>
      <c r="D10" s="17"/>
      <c r="E10" s="17"/>
      <c r="F10" s="17"/>
      <c r="G10" s="109"/>
      <c r="H10" s="190" t="s">
        <v>80</v>
      </c>
      <c r="I10" s="191"/>
      <c r="J10" s="191"/>
      <c r="K10" s="192"/>
      <c r="L10" s="110"/>
      <c r="M10" s="20"/>
      <c r="X10" s="97"/>
    </row>
    <row r="11" spans="1:24" ht="6.6" customHeight="1" thickBot="1" x14ac:dyDescent="0.8">
      <c r="A11" s="15"/>
      <c r="B11" s="17"/>
      <c r="C11" s="17"/>
      <c r="D11" s="17"/>
      <c r="E11" s="17"/>
      <c r="F11" s="17"/>
      <c r="G11" s="60"/>
      <c r="H11" s="60"/>
      <c r="I11" s="60"/>
      <c r="J11" s="60"/>
      <c r="K11" s="60"/>
      <c r="L11" s="60"/>
      <c r="M11" s="20"/>
      <c r="X11" s="97" t="b">
        <v>0</v>
      </c>
    </row>
    <row r="12" spans="1:24" ht="14.7" thickBot="1" x14ac:dyDescent="0.6">
      <c r="A12" s="25"/>
      <c r="B12" s="19"/>
      <c r="C12" s="19"/>
      <c r="D12" s="19"/>
      <c r="E12" s="3"/>
      <c r="F12" s="3"/>
      <c r="G12" s="7"/>
      <c r="H12" s="193" t="s">
        <v>28</v>
      </c>
      <c r="I12" s="194"/>
      <c r="J12" s="195"/>
      <c r="K12" s="144"/>
      <c r="L12" s="144"/>
      <c r="M12" s="20"/>
      <c r="Q12" s="59" t="s">
        <v>30</v>
      </c>
      <c r="R12" s="58">
        <v>0.25</v>
      </c>
    </row>
    <row r="13" spans="1:24" ht="22.2" customHeight="1" x14ac:dyDescent="0.55000000000000004">
      <c r="A13" s="45" t="s">
        <v>16</v>
      </c>
      <c r="B13" s="169"/>
      <c r="C13" s="170"/>
      <c r="D13" s="171"/>
      <c r="E13" s="17"/>
      <c r="F13" s="204" t="s">
        <v>81</v>
      </c>
      <c r="G13" s="205"/>
      <c r="H13" s="187" t="s">
        <v>82</v>
      </c>
      <c r="I13" s="187" t="s">
        <v>83</v>
      </c>
      <c r="J13" s="187" t="s">
        <v>84</v>
      </c>
      <c r="K13" s="187" t="s">
        <v>85</v>
      </c>
      <c r="L13" s="187" t="s">
        <v>148</v>
      </c>
      <c r="M13" s="20"/>
      <c r="Q13" s="59" t="s">
        <v>26</v>
      </c>
      <c r="R13" s="57">
        <v>0.73</v>
      </c>
      <c r="T13" s="59" t="s">
        <v>123</v>
      </c>
      <c r="U13" s="57">
        <v>5</v>
      </c>
      <c r="W13" s="59" t="s">
        <v>54</v>
      </c>
      <c r="X13" s="57" t="str">
        <f>IF(X7=TRUE,A30,IF(X8=TRUE,A31,IF(X11=TRUE,A32,B33)))</f>
        <v xml:space="preserve">Other Shipping Instructions :  </v>
      </c>
    </row>
    <row r="14" spans="1:24" ht="18.600000000000001" customHeight="1" thickBot="1" x14ac:dyDescent="0.6">
      <c r="A14" s="107" t="s">
        <v>78</v>
      </c>
      <c r="B14" s="216">
        <v>0</v>
      </c>
      <c r="C14" s="217"/>
      <c r="D14" s="218"/>
      <c r="E14" s="17"/>
      <c r="F14" s="206"/>
      <c r="G14" s="207"/>
      <c r="H14" s="188"/>
      <c r="I14" s="188"/>
      <c r="J14" s="188"/>
      <c r="K14" s="188"/>
      <c r="L14" s="188"/>
      <c r="M14" s="20"/>
      <c r="Q14" s="59" t="s">
        <v>111</v>
      </c>
      <c r="R14" s="61">
        <v>11.36</v>
      </c>
      <c r="T14" s="59" t="s">
        <v>122</v>
      </c>
      <c r="U14" s="57">
        <v>5</v>
      </c>
      <c r="W14" s="59"/>
      <c r="X14" s="57"/>
    </row>
    <row r="15" spans="1:24" ht="29.4" customHeight="1" thickBot="1" x14ac:dyDescent="0.6">
      <c r="A15" s="43" t="s">
        <v>17</v>
      </c>
      <c r="B15" s="172"/>
      <c r="C15" s="173"/>
      <c r="D15" s="174"/>
      <c r="E15" s="17"/>
      <c r="F15" s="112" t="s">
        <v>103</v>
      </c>
      <c r="G15" s="112" t="s">
        <v>104</v>
      </c>
      <c r="H15" s="189"/>
      <c r="I15" s="189"/>
      <c r="J15" s="189"/>
      <c r="K15" s="189"/>
      <c r="L15" s="189"/>
      <c r="M15" s="20"/>
      <c r="Q15" s="59" t="s">
        <v>29</v>
      </c>
      <c r="R15" s="61">
        <v>1.1399999999999999</v>
      </c>
    </row>
    <row r="16" spans="1:24" ht="15.75" customHeight="1" thickBot="1" x14ac:dyDescent="0.65">
      <c r="A16" s="43" t="s">
        <v>18</v>
      </c>
      <c r="B16" s="282"/>
      <c r="C16" s="283"/>
      <c r="D16" s="284"/>
      <c r="E16" s="17"/>
      <c r="F16" s="208" t="s">
        <v>27</v>
      </c>
      <c r="G16" s="209"/>
      <c r="H16" s="210"/>
      <c r="I16" s="210"/>
      <c r="J16" s="210"/>
      <c r="K16" s="210"/>
      <c r="L16" s="211"/>
      <c r="M16" s="20"/>
    </row>
    <row r="17" spans="1:31" ht="15.3" thickBot="1" x14ac:dyDescent="0.6">
      <c r="A17" s="44" t="s">
        <v>19</v>
      </c>
      <c r="B17" s="282"/>
      <c r="C17" s="283"/>
      <c r="D17" s="284"/>
      <c r="E17" s="17"/>
      <c r="F17" s="212" t="s">
        <v>86</v>
      </c>
      <c r="G17" s="221" t="s">
        <v>87</v>
      </c>
      <c r="H17" s="214"/>
      <c r="I17" s="214"/>
      <c r="J17" s="214"/>
      <c r="K17" s="214"/>
      <c r="L17" s="214"/>
      <c r="M17" s="26"/>
      <c r="R17" s="63" t="s">
        <v>34</v>
      </c>
      <c r="S17" s="62" t="s">
        <v>35</v>
      </c>
      <c r="T17" s="62" t="s">
        <v>36</v>
      </c>
      <c r="U17" s="62" t="s">
        <v>37</v>
      </c>
      <c r="V17" s="73" t="s">
        <v>31</v>
      </c>
      <c r="W17" s="62" t="s">
        <v>31</v>
      </c>
      <c r="X17" s="62" t="s">
        <v>32</v>
      </c>
      <c r="Y17" s="76" t="s">
        <v>42</v>
      </c>
      <c r="Z17" s="62" t="s">
        <v>38</v>
      </c>
      <c r="AA17" s="68" t="s">
        <v>39</v>
      </c>
      <c r="AB17" s="76" t="s">
        <v>33</v>
      </c>
      <c r="AC17" s="82" t="s">
        <v>43</v>
      </c>
      <c r="AD17" s="63" t="s">
        <v>40</v>
      </c>
      <c r="AE17" s="63" t="s">
        <v>41</v>
      </c>
    </row>
    <row r="18" spans="1:31" ht="15.3" thickBot="1" x14ac:dyDescent="0.6">
      <c r="A18" s="44" t="s">
        <v>20</v>
      </c>
      <c r="B18" s="282"/>
      <c r="C18" s="283"/>
      <c r="D18" s="284"/>
      <c r="E18" s="17"/>
      <c r="F18" s="213"/>
      <c r="G18" s="220"/>
      <c r="H18" s="215"/>
      <c r="I18" s="215"/>
      <c r="J18" s="215"/>
      <c r="K18" s="215"/>
      <c r="L18" s="215"/>
      <c r="M18" s="20"/>
      <c r="P18" s="147">
        <v>1153395</v>
      </c>
      <c r="Q18" s="70" t="s">
        <v>106</v>
      </c>
      <c r="R18" s="66">
        <v>16.32686</v>
      </c>
      <c r="S18" s="69">
        <f>R18*(1+$R$12)</f>
        <v>20.408574999999999</v>
      </c>
      <c r="T18" s="69">
        <f>R18+$R$15</f>
        <v>17.46686</v>
      </c>
      <c r="U18" s="69">
        <f>S18+$R$15</f>
        <v>21.548575</v>
      </c>
      <c r="V18" s="98">
        <v>2</v>
      </c>
      <c r="W18" s="75" t="str">
        <f>IF(AB18=0,"",IF(V18=1,"YES","NO"))</f>
        <v/>
      </c>
      <c r="X18" s="75" t="str">
        <f t="shared" ref="X18:X32" si="0">IF(AB18=0,"",IF(AB18&lt;$U$13,"YES","NO"))</f>
        <v/>
      </c>
      <c r="Y18" s="77" t="str">
        <f>CONCATENATE(W18,"-",X18)</f>
        <v>-</v>
      </c>
      <c r="Z18" s="78" t="str">
        <f>IF(AB18=0,"",IF(Y18="NO-NO",R18,IF(Y18="NO-YES",S18,IF(Y18="YES-NO",T18,U18))))</f>
        <v/>
      </c>
      <c r="AA18" s="79" t="str">
        <f>IF(Z18="","",Z18/$R$13)</f>
        <v/>
      </c>
      <c r="AB18" s="81">
        <f>H17</f>
        <v>0</v>
      </c>
      <c r="AC18" s="83" t="str">
        <f>IF(AB18=0,"",AB18)</f>
        <v/>
      </c>
      <c r="AD18" s="84" t="str">
        <f>IF(AB18=0,"",IF($B$3="CANADA",(AA18*(1-$B$14)),(Z18*(1-$B$14))))</f>
        <v/>
      </c>
      <c r="AE18" s="84" t="str">
        <f>IF(AB18=0,"",AC18*AD18)</f>
        <v/>
      </c>
    </row>
    <row r="19" spans="1:31" ht="15.3" thickBot="1" x14ac:dyDescent="0.6">
      <c r="A19" s="46" t="s">
        <v>21</v>
      </c>
      <c r="B19" s="282"/>
      <c r="C19" s="283"/>
      <c r="D19" s="284"/>
      <c r="E19" s="17" t="s">
        <v>77</v>
      </c>
      <c r="F19" s="212" t="s">
        <v>97</v>
      </c>
      <c r="G19" s="219" t="s">
        <v>88</v>
      </c>
      <c r="H19" s="214"/>
      <c r="I19" s="214"/>
      <c r="J19" s="214"/>
      <c r="K19" s="214"/>
      <c r="L19" s="214"/>
      <c r="M19" s="20"/>
      <c r="O19" s="148"/>
      <c r="P19" s="147">
        <v>6287950</v>
      </c>
      <c r="Q19" s="70" t="s">
        <v>107</v>
      </c>
      <c r="R19" s="66">
        <v>25.98442</v>
      </c>
      <c r="S19" s="67">
        <f t="shared" ref="S19:S37" si="1">R19*(1+$R$12)</f>
        <v>32.480525</v>
      </c>
      <c r="T19" s="67">
        <f t="shared" ref="T19:T21" si="2">R19+$R$15</f>
        <v>27.124420000000001</v>
      </c>
      <c r="U19" s="67">
        <f t="shared" ref="U19:U21" si="3">S19+$R$15</f>
        <v>33.620525000000001</v>
      </c>
      <c r="V19" s="74">
        <f>$V$18</f>
        <v>2</v>
      </c>
      <c r="W19" s="75" t="str">
        <f t="shared" ref="W19:W37" si="4">IF(AB19=0,"",IF(V19=1,"YES","NO"))</f>
        <v/>
      </c>
      <c r="X19" s="72" t="str">
        <f t="shared" si="0"/>
        <v/>
      </c>
      <c r="Y19" s="74" t="str">
        <f t="shared" ref="Y19:Y37" si="5">CONCATENATE(W19,"-",X19)</f>
        <v>-</v>
      </c>
      <c r="Z19" s="65" t="str">
        <f t="shared" ref="Z19:Z37" si="6">IF(AB19=0,"",IF(Y19="NO-NO",R19,IF(Y19="NO-YES",S19,IF(Y19="YES-NO",T19,U19))))</f>
        <v/>
      </c>
      <c r="AA19" s="79" t="str">
        <f t="shared" ref="AA19:AA37" si="7">IF(Z19="","",Z19/$R$13)</f>
        <v/>
      </c>
      <c r="AB19" s="80">
        <f>I17</f>
        <v>0</v>
      </c>
      <c r="AC19" s="83" t="str">
        <f t="shared" ref="AC19:AC37" si="8">IF(AB19=0,"",AB19)</f>
        <v/>
      </c>
      <c r="AD19" s="84" t="str">
        <f t="shared" ref="AD19:AD37" si="9">IF(AB19=0,"",IF($B$3="CANADA",(AA19*(1-$B$14)),(Z19*(1-$B$14))))</f>
        <v/>
      </c>
      <c r="AE19" s="84" t="str">
        <f t="shared" ref="AE19:AE37" si="10">IF(AB19=0,"",AC19*AD19)</f>
        <v/>
      </c>
    </row>
    <row r="20" spans="1:31" ht="14.7" thickBot="1" x14ac:dyDescent="0.6">
      <c r="A20" s="25"/>
      <c r="B20" s="19"/>
      <c r="C20" s="19"/>
      <c r="D20" s="19"/>
      <c r="E20" s="17"/>
      <c r="F20" s="213"/>
      <c r="G20" s="220"/>
      <c r="H20" s="215"/>
      <c r="I20" s="215"/>
      <c r="J20" s="215"/>
      <c r="K20" s="215"/>
      <c r="L20" s="215"/>
      <c r="M20" s="26"/>
      <c r="P20" s="147">
        <v>1153395</v>
      </c>
      <c r="Q20" s="70" t="s">
        <v>108</v>
      </c>
      <c r="R20" s="67">
        <f>R18+$R$14</f>
        <v>27.686859999999999</v>
      </c>
      <c r="S20" s="67">
        <f t="shared" si="1"/>
        <v>34.608575000000002</v>
      </c>
      <c r="T20" s="67">
        <f t="shared" si="2"/>
        <v>28.82686</v>
      </c>
      <c r="U20" s="67">
        <f t="shared" si="3"/>
        <v>35.748575000000002</v>
      </c>
      <c r="V20" s="74">
        <f t="shared" ref="V20:V61" si="11">$V$18</f>
        <v>2</v>
      </c>
      <c r="W20" s="75" t="str">
        <f t="shared" si="4"/>
        <v/>
      </c>
      <c r="X20" s="72" t="str">
        <f t="shared" si="0"/>
        <v/>
      </c>
      <c r="Y20" s="74" t="str">
        <f t="shared" si="5"/>
        <v>-</v>
      </c>
      <c r="Z20" s="65" t="str">
        <f t="shared" si="6"/>
        <v/>
      </c>
      <c r="AA20" s="79" t="str">
        <f t="shared" si="7"/>
        <v/>
      </c>
      <c r="AB20" s="80">
        <f>J17</f>
        <v>0</v>
      </c>
      <c r="AC20" s="83" t="str">
        <f t="shared" si="8"/>
        <v/>
      </c>
      <c r="AD20" s="84" t="str">
        <f t="shared" si="9"/>
        <v/>
      </c>
      <c r="AE20" s="84" t="str">
        <f t="shared" si="10"/>
        <v/>
      </c>
    </row>
    <row r="21" spans="1:31" ht="15.75" customHeight="1" thickBot="1" x14ac:dyDescent="0.6">
      <c r="A21" s="102" t="s">
        <v>22</v>
      </c>
      <c r="B21" s="131" t="s">
        <v>150</v>
      </c>
      <c r="C21" s="278" t="s">
        <v>151</v>
      </c>
      <c r="D21" s="279"/>
      <c r="E21" s="17"/>
      <c r="F21" s="212" t="s">
        <v>95</v>
      </c>
      <c r="G21" s="219" t="s">
        <v>89</v>
      </c>
      <c r="H21" s="214"/>
      <c r="I21" s="214"/>
      <c r="J21" s="214"/>
      <c r="K21" s="214"/>
      <c r="L21" s="214"/>
      <c r="M21" s="20"/>
      <c r="P21" s="147">
        <v>6287950</v>
      </c>
      <c r="Q21" s="70" t="s">
        <v>109</v>
      </c>
      <c r="R21" s="67">
        <f>R19+$R$14</f>
        <v>37.34442</v>
      </c>
      <c r="S21" s="67">
        <f t="shared" si="1"/>
        <v>46.680525000000003</v>
      </c>
      <c r="T21" s="67">
        <f t="shared" si="2"/>
        <v>38.48442</v>
      </c>
      <c r="U21" s="67">
        <f t="shared" si="3"/>
        <v>47.820525000000004</v>
      </c>
      <c r="V21" s="74">
        <f t="shared" si="11"/>
        <v>2</v>
      </c>
      <c r="W21" s="75" t="str">
        <f t="shared" si="4"/>
        <v/>
      </c>
      <c r="X21" s="72" t="str">
        <f t="shared" si="0"/>
        <v/>
      </c>
      <c r="Y21" s="74" t="str">
        <f t="shared" si="5"/>
        <v>-</v>
      </c>
      <c r="Z21" s="65" t="str">
        <f t="shared" si="6"/>
        <v/>
      </c>
      <c r="AA21" s="79" t="str">
        <f t="shared" si="7"/>
        <v/>
      </c>
      <c r="AB21" s="80">
        <f>K17</f>
        <v>0</v>
      </c>
      <c r="AC21" s="83" t="str">
        <f t="shared" si="8"/>
        <v/>
      </c>
      <c r="AD21" s="84" t="str">
        <f t="shared" si="9"/>
        <v/>
      </c>
      <c r="AE21" s="84" t="str">
        <f t="shared" si="10"/>
        <v/>
      </c>
    </row>
    <row r="22" spans="1:31" ht="15" customHeight="1" thickBot="1" x14ac:dyDescent="0.6">
      <c r="A22" s="196" t="s">
        <v>23</v>
      </c>
      <c r="B22" s="198"/>
      <c r="C22" s="199"/>
      <c r="D22" s="200"/>
      <c r="E22" s="17"/>
      <c r="F22" s="213"/>
      <c r="G22" s="220"/>
      <c r="H22" s="215"/>
      <c r="I22" s="215"/>
      <c r="J22" s="215"/>
      <c r="K22" s="215"/>
      <c r="L22" s="215"/>
      <c r="M22" s="20"/>
      <c r="P22" s="147">
        <v>4041737</v>
      </c>
      <c r="Q22" s="70" t="s">
        <v>110</v>
      </c>
      <c r="R22" s="66">
        <v>61.781500000000001</v>
      </c>
      <c r="S22" s="67">
        <f t="shared" si="1"/>
        <v>77.226875000000007</v>
      </c>
      <c r="T22" s="67">
        <f t="shared" ref="T22:T25" si="12">R22+$R$15</f>
        <v>62.921500000000002</v>
      </c>
      <c r="U22" s="67">
        <f t="shared" ref="U22:U25" si="13">S22+$R$15</f>
        <v>78.366875000000007</v>
      </c>
      <c r="V22" s="74">
        <f t="shared" si="11"/>
        <v>2</v>
      </c>
      <c r="W22" s="75" t="str">
        <f t="shared" si="4"/>
        <v/>
      </c>
      <c r="X22" s="72" t="str">
        <f t="shared" si="0"/>
        <v/>
      </c>
      <c r="Y22" s="74" t="str">
        <f t="shared" si="5"/>
        <v>-</v>
      </c>
      <c r="Z22" s="65" t="str">
        <f t="shared" si="6"/>
        <v/>
      </c>
      <c r="AA22" s="79" t="str">
        <f t="shared" si="7"/>
        <v/>
      </c>
      <c r="AB22" s="80">
        <f>L17</f>
        <v>0</v>
      </c>
      <c r="AC22" s="83" t="str">
        <f t="shared" si="8"/>
        <v/>
      </c>
      <c r="AD22" s="84" t="str">
        <f t="shared" si="9"/>
        <v/>
      </c>
      <c r="AE22" s="84" t="str">
        <f t="shared" si="10"/>
        <v/>
      </c>
    </row>
    <row r="23" spans="1:31" ht="14.7" thickBot="1" x14ac:dyDescent="0.6">
      <c r="A23" s="197"/>
      <c r="B23" s="201"/>
      <c r="C23" s="202"/>
      <c r="D23" s="203"/>
      <c r="E23" s="17"/>
      <c r="F23" s="212" t="s">
        <v>96</v>
      </c>
      <c r="G23" s="219" t="s">
        <v>90</v>
      </c>
      <c r="H23" s="214"/>
      <c r="I23" s="214"/>
      <c r="J23" s="214"/>
      <c r="K23" s="214"/>
      <c r="L23" s="214"/>
      <c r="M23" s="20"/>
      <c r="P23" s="147">
        <v>1153397</v>
      </c>
      <c r="Q23" s="70" t="s">
        <v>112</v>
      </c>
      <c r="R23" s="66">
        <v>21.12462</v>
      </c>
      <c r="S23" s="67">
        <f t="shared" si="1"/>
        <v>26.405774999999998</v>
      </c>
      <c r="T23" s="67">
        <f t="shared" si="12"/>
        <v>22.264620000000001</v>
      </c>
      <c r="U23" s="67">
        <f t="shared" si="13"/>
        <v>27.545774999999999</v>
      </c>
      <c r="V23" s="74">
        <f t="shared" si="11"/>
        <v>2</v>
      </c>
      <c r="W23" s="75" t="str">
        <f t="shared" si="4"/>
        <v/>
      </c>
      <c r="X23" s="72" t="str">
        <f t="shared" si="0"/>
        <v/>
      </c>
      <c r="Y23" s="74" t="str">
        <f t="shared" si="5"/>
        <v>-</v>
      </c>
      <c r="Z23" s="65" t="str">
        <f t="shared" si="6"/>
        <v/>
      </c>
      <c r="AA23" s="79" t="str">
        <f t="shared" si="7"/>
        <v/>
      </c>
      <c r="AB23" s="81">
        <f>H19</f>
        <v>0</v>
      </c>
      <c r="AC23" s="83" t="str">
        <f t="shared" si="8"/>
        <v/>
      </c>
      <c r="AD23" s="84" t="str">
        <f t="shared" si="9"/>
        <v/>
      </c>
      <c r="AE23" s="84" t="str">
        <f t="shared" si="10"/>
        <v/>
      </c>
    </row>
    <row r="24" spans="1:31" ht="15.6" thickBot="1" x14ac:dyDescent="0.6">
      <c r="A24" s="27"/>
      <c r="B24" s="4"/>
      <c r="C24" s="4"/>
      <c r="D24" s="4"/>
      <c r="E24" s="17"/>
      <c r="F24" s="213"/>
      <c r="G24" s="220"/>
      <c r="H24" s="215"/>
      <c r="I24" s="215"/>
      <c r="J24" s="215"/>
      <c r="K24" s="215"/>
      <c r="L24" s="215"/>
      <c r="M24" s="20"/>
      <c r="P24" s="147">
        <v>6288062</v>
      </c>
      <c r="Q24" s="70" t="s">
        <v>113</v>
      </c>
      <c r="R24" s="66">
        <v>32.488280000000003</v>
      </c>
      <c r="S24" s="67">
        <f t="shared" si="1"/>
        <v>40.610350000000004</v>
      </c>
      <c r="T24" s="67">
        <f t="shared" si="12"/>
        <v>33.628280000000004</v>
      </c>
      <c r="U24" s="67">
        <f t="shared" si="13"/>
        <v>41.750350000000005</v>
      </c>
      <c r="V24" s="74">
        <f t="shared" si="11"/>
        <v>2</v>
      </c>
      <c r="W24" s="75" t="str">
        <f t="shared" si="4"/>
        <v/>
      </c>
      <c r="X24" s="72" t="str">
        <f t="shared" si="0"/>
        <v/>
      </c>
      <c r="Y24" s="74" t="str">
        <f t="shared" si="5"/>
        <v>-</v>
      </c>
      <c r="Z24" s="65" t="str">
        <f t="shared" si="6"/>
        <v/>
      </c>
      <c r="AA24" s="79" t="str">
        <f t="shared" si="7"/>
        <v/>
      </c>
      <c r="AB24" s="80">
        <f>I19</f>
        <v>0</v>
      </c>
      <c r="AC24" s="83" t="str">
        <f t="shared" si="8"/>
        <v/>
      </c>
      <c r="AD24" s="84" t="str">
        <f t="shared" si="9"/>
        <v/>
      </c>
      <c r="AE24" s="84" t="str">
        <f t="shared" si="10"/>
        <v/>
      </c>
    </row>
    <row r="25" spans="1:31" ht="15.6" thickBot="1" x14ac:dyDescent="0.6">
      <c r="A25" s="99" t="s">
        <v>24</v>
      </c>
      <c r="B25" s="132"/>
      <c r="C25" s="100"/>
      <c r="D25" s="101"/>
      <c r="E25" s="17"/>
      <c r="F25" s="212" t="s">
        <v>98</v>
      </c>
      <c r="G25" s="219" t="s">
        <v>91</v>
      </c>
      <c r="H25" s="214"/>
      <c r="I25" s="214"/>
      <c r="J25" s="214"/>
      <c r="K25" s="214"/>
      <c r="L25" s="214"/>
      <c r="M25" s="20"/>
      <c r="P25" s="147">
        <v>1153397</v>
      </c>
      <c r="Q25" s="70" t="s">
        <v>114</v>
      </c>
      <c r="R25" s="67">
        <f>R23+$R$14</f>
        <v>32.48462</v>
      </c>
      <c r="S25" s="67">
        <f t="shared" si="1"/>
        <v>40.605775000000001</v>
      </c>
      <c r="T25" s="67">
        <f t="shared" si="12"/>
        <v>33.62462</v>
      </c>
      <c r="U25" s="67">
        <f t="shared" si="13"/>
        <v>41.745775000000002</v>
      </c>
      <c r="V25" s="74">
        <f t="shared" si="11"/>
        <v>2</v>
      </c>
      <c r="W25" s="75" t="str">
        <f t="shared" si="4"/>
        <v/>
      </c>
      <c r="X25" s="72" t="str">
        <f t="shared" si="0"/>
        <v/>
      </c>
      <c r="Y25" s="74" t="str">
        <f t="shared" si="5"/>
        <v>-</v>
      </c>
      <c r="Z25" s="65" t="str">
        <f t="shared" si="6"/>
        <v/>
      </c>
      <c r="AA25" s="79" t="str">
        <f t="shared" si="7"/>
        <v/>
      </c>
      <c r="AB25" s="80">
        <f>J19</f>
        <v>0</v>
      </c>
      <c r="AC25" s="83" t="str">
        <f t="shared" si="8"/>
        <v/>
      </c>
      <c r="AD25" s="84" t="str">
        <f t="shared" si="9"/>
        <v/>
      </c>
      <c r="AE25" s="84" t="str">
        <f t="shared" si="10"/>
        <v/>
      </c>
    </row>
    <row r="26" spans="1:31" ht="15.75" customHeight="1" thickBot="1" x14ac:dyDescent="0.6">
      <c r="A26" s="47" t="s">
        <v>152</v>
      </c>
      <c r="B26" s="133" t="s">
        <v>150</v>
      </c>
      <c r="C26" s="280" t="s">
        <v>151</v>
      </c>
      <c r="D26" s="281"/>
      <c r="E26" s="17"/>
      <c r="F26" s="213"/>
      <c r="G26" s="220"/>
      <c r="H26" s="215"/>
      <c r="I26" s="215"/>
      <c r="J26" s="215"/>
      <c r="K26" s="215"/>
      <c r="L26" s="215"/>
      <c r="M26" s="20"/>
      <c r="P26" s="147">
        <v>6288062</v>
      </c>
      <c r="Q26" s="70" t="s">
        <v>115</v>
      </c>
      <c r="R26" s="67">
        <f>R24+$R$14</f>
        <v>43.848280000000003</v>
      </c>
      <c r="S26" s="67">
        <f t="shared" si="1"/>
        <v>54.81035</v>
      </c>
      <c r="T26" s="67">
        <f t="shared" ref="T26:T33" si="14">R26+$R$15</f>
        <v>44.988280000000003</v>
      </c>
      <c r="U26" s="67">
        <f t="shared" ref="U26:U33" si="15">S26+$R$15</f>
        <v>55.95035</v>
      </c>
      <c r="V26" s="74">
        <f t="shared" si="11"/>
        <v>2</v>
      </c>
      <c r="W26" s="75" t="str">
        <f t="shared" si="4"/>
        <v/>
      </c>
      <c r="X26" s="72" t="str">
        <f t="shared" si="0"/>
        <v/>
      </c>
      <c r="Y26" s="74" t="str">
        <f t="shared" si="5"/>
        <v>-</v>
      </c>
      <c r="Z26" s="65" t="str">
        <f t="shared" si="6"/>
        <v/>
      </c>
      <c r="AA26" s="79" t="str">
        <f t="shared" si="7"/>
        <v/>
      </c>
      <c r="AB26" s="80">
        <f>K19</f>
        <v>0</v>
      </c>
      <c r="AC26" s="83" t="str">
        <f t="shared" si="8"/>
        <v/>
      </c>
      <c r="AD26" s="84" t="str">
        <f t="shared" si="9"/>
        <v/>
      </c>
      <c r="AE26" s="84" t="str">
        <f t="shared" si="10"/>
        <v/>
      </c>
    </row>
    <row r="27" spans="1:31" ht="15.75" customHeight="1" thickBot="1" x14ac:dyDescent="0.6">
      <c r="A27" s="49" t="s">
        <v>25</v>
      </c>
      <c r="B27" s="134" t="s">
        <v>150</v>
      </c>
      <c r="C27" s="280" t="s">
        <v>151</v>
      </c>
      <c r="D27" s="281"/>
      <c r="E27" s="17"/>
      <c r="F27" s="212" t="s">
        <v>99</v>
      </c>
      <c r="G27" s="219" t="s">
        <v>92</v>
      </c>
      <c r="H27" s="214"/>
      <c r="I27" s="214"/>
      <c r="J27" s="214"/>
      <c r="K27" s="214"/>
      <c r="L27" s="214"/>
      <c r="M27" s="20"/>
      <c r="P27" s="147">
        <v>4041739</v>
      </c>
      <c r="Q27" s="70" t="s">
        <v>116</v>
      </c>
      <c r="R27" s="66">
        <v>73.972360000000009</v>
      </c>
      <c r="S27" s="67">
        <f t="shared" si="1"/>
        <v>92.465450000000004</v>
      </c>
      <c r="T27" s="67">
        <f t="shared" si="14"/>
        <v>75.11236000000001</v>
      </c>
      <c r="U27" s="67">
        <f t="shared" si="15"/>
        <v>93.605450000000005</v>
      </c>
      <c r="V27" s="74">
        <f t="shared" si="11"/>
        <v>2</v>
      </c>
      <c r="W27" s="75" t="str">
        <f t="shared" si="4"/>
        <v/>
      </c>
      <c r="X27" s="72" t="str">
        <f t="shared" si="0"/>
        <v/>
      </c>
      <c r="Y27" s="74" t="str">
        <f t="shared" si="5"/>
        <v>-</v>
      </c>
      <c r="Z27" s="65" t="str">
        <f t="shared" si="6"/>
        <v/>
      </c>
      <c r="AA27" s="79" t="str">
        <f t="shared" si="7"/>
        <v/>
      </c>
      <c r="AB27" s="80">
        <f>L19</f>
        <v>0</v>
      </c>
      <c r="AC27" s="83" t="str">
        <f t="shared" si="8"/>
        <v/>
      </c>
      <c r="AD27" s="84" t="str">
        <f t="shared" si="9"/>
        <v/>
      </c>
      <c r="AE27" s="84" t="str">
        <f t="shared" si="10"/>
        <v/>
      </c>
    </row>
    <row r="28" spans="1:31" ht="15.6" thickBot="1" x14ac:dyDescent="0.6">
      <c r="A28" s="27"/>
      <c r="B28" s="4"/>
      <c r="C28" s="4"/>
      <c r="D28" s="4"/>
      <c r="E28" s="17"/>
      <c r="F28" s="213"/>
      <c r="G28" s="220"/>
      <c r="H28" s="215"/>
      <c r="I28" s="215"/>
      <c r="J28" s="215"/>
      <c r="K28" s="215"/>
      <c r="L28" s="215"/>
      <c r="M28" s="20"/>
      <c r="P28" s="147">
        <v>1153398</v>
      </c>
      <c r="Q28" s="70" t="s">
        <v>117</v>
      </c>
      <c r="R28" s="66">
        <v>27.607800000000001</v>
      </c>
      <c r="S28" s="67">
        <f t="shared" si="1"/>
        <v>34.509750000000004</v>
      </c>
      <c r="T28" s="67">
        <f t="shared" si="14"/>
        <v>28.747800000000002</v>
      </c>
      <c r="U28" s="67">
        <f t="shared" si="15"/>
        <v>35.649750000000004</v>
      </c>
      <c r="V28" s="74">
        <f t="shared" si="11"/>
        <v>2</v>
      </c>
      <c r="W28" s="75" t="str">
        <f t="shared" si="4"/>
        <v/>
      </c>
      <c r="X28" s="72" t="str">
        <f t="shared" si="0"/>
        <v/>
      </c>
      <c r="Y28" s="74" t="str">
        <f t="shared" si="5"/>
        <v>-</v>
      </c>
      <c r="Z28" s="65" t="str">
        <f t="shared" si="6"/>
        <v/>
      </c>
      <c r="AA28" s="79" t="str">
        <f t="shared" si="7"/>
        <v/>
      </c>
      <c r="AB28" s="81">
        <f>H21</f>
        <v>0</v>
      </c>
      <c r="AC28" s="83" t="str">
        <f t="shared" si="8"/>
        <v/>
      </c>
      <c r="AD28" s="84" t="str">
        <f t="shared" si="9"/>
        <v/>
      </c>
      <c r="AE28" s="84" t="str">
        <f t="shared" si="10"/>
        <v/>
      </c>
    </row>
    <row r="29" spans="1:31" ht="15.6" thickBot="1" x14ac:dyDescent="0.6">
      <c r="A29" s="48" t="s">
        <v>153</v>
      </c>
      <c r="B29" s="268" t="s">
        <v>154</v>
      </c>
      <c r="C29" s="269"/>
      <c r="D29" s="270"/>
      <c r="E29" s="21"/>
      <c r="F29" s="212" t="s">
        <v>100</v>
      </c>
      <c r="G29" s="219" t="s">
        <v>93</v>
      </c>
      <c r="H29" s="214"/>
      <c r="I29" s="214"/>
      <c r="J29" s="214"/>
      <c r="K29" s="214"/>
      <c r="L29" s="214"/>
      <c r="M29" s="20"/>
      <c r="P29" s="147">
        <v>6288063</v>
      </c>
      <c r="Q29" s="70" t="s">
        <v>118</v>
      </c>
      <c r="R29" s="66">
        <v>38.97146</v>
      </c>
      <c r="S29" s="67">
        <f t="shared" si="1"/>
        <v>48.714325000000002</v>
      </c>
      <c r="T29" s="67">
        <f t="shared" si="14"/>
        <v>40.111460000000001</v>
      </c>
      <c r="U29" s="67">
        <f t="shared" si="15"/>
        <v>49.854325000000003</v>
      </c>
      <c r="V29" s="74">
        <f t="shared" si="11"/>
        <v>2</v>
      </c>
      <c r="W29" s="75" t="str">
        <f t="shared" si="4"/>
        <v/>
      </c>
      <c r="X29" s="72" t="str">
        <f t="shared" si="0"/>
        <v/>
      </c>
      <c r="Y29" s="74" t="str">
        <f t="shared" si="5"/>
        <v>-</v>
      </c>
      <c r="Z29" s="65" t="str">
        <f t="shared" si="6"/>
        <v/>
      </c>
      <c r="AA29" s="79" t="str">
        <f t="shared" si="7"/>
        <v/>
      </c>
      <c r="AB29" s="80">
        <f>I21</f>
        <v>0</v>
      </c>
      <c r="AC29" s="83" t="str">
        <f t="shared" si="8"/>
        <v/>
      </c>
      <c r="AD29" s="84" t="str">
        <f t="shared" si="9"/>
        <v/>
      </c>
      <c r="AE29" s="84" t="str">
        <f t="shared" si="10"/>
        <v/>
      </c>
    </row>
    <row r="30" spans="1:31" ht="15.75" customHeight="1" thickBot="1" x14ac:dyDescent="0.6">
      <c r="A30" s="47" t="s">
        <v>155</v>
      </c>
      <c r="B30" s="271"/>
      <c r="C30" s="272"/>
      <c r="D30" s="273"/>
      <c r="E30" s="21"/>
      <c r="F30" s="213"/>
      <c r="G30" s="220"/>
      <c r="H30" s="215"/>
      <c r="I30" s="215"/>
      <c r="J30" s="215"/>
      <c r="K30" s="215"/>
      <c r="L30" s="215"/>
      <c r="M30" s="20"/>
      <c r="P30" s="147">
        <v>1153398</v>
      </c>
      <c r="Q30" s="70" t="s">
        <v>119</v>
      </c>
      <c r="R30" s="67">
        <f>R28+$R$14</f>
        <v>38.967799999999997</v>
      </c>
      <c r="S30" s="67">
        <f t="shared" si="1"/>
        <v>48.70975</v>
      </c>
      <c r="T30" s="67">
        <f t="shared" si="14"/>
        <v>40.107799999999997</v>
      </c>
      <c r="U30" s="67">
        <f t="shared" si="15"/>
        <v>49.84975</v>
      </c>
      <c r="V30" s="74">
        <f t="shared" si="11"/>
        <v>2</v>
      </c>
      <c r="W30" s="75" t="str">
        <f t="shared" si="4"/>
        <v/>
      </c>
      <c r="X30" s="72" t="str">
        <f t="shared" si="0"/>
        <v/>
      </c>
      <c r="Y30" s="74" t="str">
        <f t="shared" si="5"/>
        <v>-</v>
      </c>
      <c r="Z30" s="65" t="str">
        <f t="shared" si="6"/>
        <v/>
      </c>
      <c r="AA30" s="79" t="str">
        <f t="shared" si="7"/>
        <v/>
      </c>
      <c r="AB30" s="80">
        <f>J21</f>
        <v>0</v>
      </c>
      <c r="AC30" s="83" t="str">
        <f t="shared" si="8"/>
        <v/>
      </c>
      <c r="AD30" s="84" t="str">
        <f t="shared" si="9"/>
        <v/>
      </c>
      <c r="AE30" s="84" t="str">
        <f t="shared" si="10"/>
        <v/>
      </c>
    </row>
    <row r="31" spans="1:31" ht="15.6" customHeight="1" x14ac:dyDescent="0.55000000000000004">
      <c r="A31" s="276" t="s">
        <v>156</v>
      </c>
      <c r="B31" s="149"/>
      <c r="C31" s="150"/>
      <c r="D31" s="151"/>
      <c r="E31" s="21"/>
      <c r="F31" s="212" t="s">
        <v>101</v>
      </c>
      <c r="G31" s="219" t="s">
        <v>94</v>
      </c>
      <c r="H31" s="214"/>
      <c r="I31" s="214"/>
      <c r="J31" s="214"/>
      <c r="K31" s="214"/>
      <c r="L31" s="274"/>
      <c r="M31" s="20"/>
      <c r="P31" s="147">
        <v>6288063</v>
      </c>
      <c r="Q31" s="70" t="s">
        <v>120</v>
      </c>
      <c r="R31" s="67">
        <f>R29+$R$14</f>
        <v>50.33146</v>
      </c>
      <c r="S31" s="67">
        <f t="shared" si="1"/>
        <v>62.914324999999998</v>
      </c>
      <c r="T31" s="67">
        <f t="shared" si="14"/>
        <v>51.47146</v>
      </c>
      <c r="U31" s="67">
        <f t="shared" si="15"/>
        <v>64.054324999999992</v>
      </c>
      <c r="V31" s="74">
        <f t="shared" si="11"/>
        <v>2</v>
      </c>
      <c r="W31" s="75" t="str">
        <f t="shared" si="4"/>
        <v/>
      </c>
      <c r="X31" s="72" t="str">
        <f t="shared" si="0"/>
        <v/>
      </c>
      <c r="Y31" s="74" t="str">
        <f t="shared" si="5"/>
        <v>-</v>
      </c>
      <c r="Z31" s="65" t="str">
        <f t="shared" si="6"/>
        <v/>
      </c>
      <c r="AA31" s="79" t="str">
        <f t="shared" si="7"/>
        <v/>
      </c>
      <c r="AB31" s="80">
        <f>K21</f>
        <v>0</v>
      </c>
      <c r="AC31" s="83" t="str">
        <f t="shared" si="8"/>
        <v/>
      </c>
      <c r="AD31" s="84" t="str">
        <f t="shared" si="9"/>
        <v/>
      </c>
      <c r="AE31" s="84" t="str">
        <f t="shared" si="10"/>
        <v/>
      </c>
    </row>
    <row r="32" spans="1:31" ht="15.75" customHeight="1" thickBot="1" x14ac:dyDescent="0.6">
      <c r="A32" s="277"/>
      <c r="B32" s="152"/>
      <c r="C32" s="153"/>
      <c r="D32" s="154"/>
      <c r="E32" s="17"/>
      <c r="F32" s="213"/>
      <c r="G32" s="220"/>
      <c r="H32" s="215"/>
      <c r="I32" s="215"/>
      <c r="J32" s="215"/>
      <c r="K32" s="215"/>
      <c r="L32" s="275"/>
      <c r="M32" s="20"/>
      <c r="P32" s="147">
        <v>4041741</v>
      </c>
      <c r="Q32" s="70" t="s">
        <v>121</v>
      </c>
      <c r="R32" s="66">
        <v>88.303600000000003</v>
      </c>
      <c r="S32" s="67">
        <f t="shared" si="1"/>
        <v>110.37950000000001</v>
      </c>
      <c r="T32" s="67">
        <f t="shared" si="14"/>
        <v>89.443600000000004</v>
      </c>
      <c r="U32" s="67">
        <f t="shared" si="15"/>
        <v>111.51950000000001</v>
      </c>
      <c r="V32" s="74">
        <f t="shared" si="11"/>
        <v>2</v>
      </c>
      <c r="W32" s="75" t="str">
        <f t="shared" si="4"/>
        <v/>
      </c>
      <c r="X32" s="72" t="str">
        <f t="shared" si="0"/>
        <v/>
      </c>
      <c r="Y32" s="74" t="str">
        <f t="shared" si="5"/>
        <v>-</v>
      </c>
      <c r="Z32" s="65" t="str">
        <f t="shared" si="6"/>
        <v/>
      </c>
      <c r="AA32" s="79" t="str">
        <f t="shared" si="7"/>
        <v/>
      </c>
      <c r="AB32" s="80">
        <f>L21</f>
        <v>0</v>
      </c>
      <c r="AC32" s="83" t="str">
        <f t="shared" si="8"/>
        <v/>
      </c>
      <c r="AD32" s="84" t="str">
        <f t="shared" si="9"/>
        <v/>
      </c>
      <c r="AE32" s="84" t="str">
        <f t="shared" si="10"/>
        <v/>
      </c>
    </row>
    <row r="33" spans="1:31" ht="16.8" customHeight="1" thickBot="1" x14ac:dyDescent="0.6">
      <c r="A33" s="197"/>
      <c r="B33" s="155"/>
      <c r="C33" s="156"/>
      <c r="D33" s="157"/>
      <c r="E33" s="17"/>
      <c r="F33" s="113"/>
      <c r="G33" s="113"/>
      <c r="H33" s="113"/>
      <c r="I33" s="113"/>
      <c r="J33" s="113"/>
      <c r="K33" s="113"/>
      <c r="L33" s="113"/>
      <c r="M33" s="20"/>
      <c r="P33" s="147">
        <v>1153399</v>
      </c>
      <c r="Q33" s="70" t="s">
        <v>124</v>
      </c>
      <c r="R33" s="66">
        <v>32.488280000000003</v>
      </c>
      <c r="S33" s="67">
        <f t="shared" si="1"/>
        <v>40.610350000000004</v>
      </c>
      <c r="T33" s="67">
        <f t="shared" si="14"/>
        <v>33.628280000000004</v>
      </c>
      <c r="U33" s="67">
        <f t="shared" si="15"/>
        <v>41.750350000000005</v>
      </c>
      <c r="V33" s="74">
        <f t="shared" si="11"/>
        <v>2</v>
      </c>
      <c r="W33" s="75" t="str">
        <f t="shared" si="4"/>
        <v/>
      </c>
      <c r="X33" s="72" t="str">
        <f>IF(AB33=0,"",IF(AB33&lt;$U$14,"YES","NO"))</f>
        <v/>
      </c>
      <c r="Y33" s="74" t="str">
        <f t="shared" si="5"/>
        <v>-</v>
      </c>
      <c r="Z33" s="65" t="str">
        <f t="shared" si="6"/>
        <v/>
      </c>
      <c r="AA33" s="79" t="str">
        <f t="shared" si="7"/>
        <v/>
      </c>
      <c r="AB33" s="81">
        <f>H23</f>
        <v>0</v>
      </c>
      <c r="AC33" s="83" t="str">
        <f t="shared" si="8"/>
        <v/>
      </c>
      <c r="AD33" s="84" t="str">
        <f t="shared" si="9"/>
        <v/>
      </c>
      <c r="AE33" s="84" t="str">
        <f t="shared" si="10"/>
        <v/>
      </c>
    </row>
    <row r="34" spans="1:31" ht="26.4" customHeight="1" thickBot="1" x14ac:dyDescent="0.6">
      <c r="A34" s="28"/>
      <c r="B34" s="9"/>
      <c r="C34" s="9"/>
      <c r="D34" s="9"/>
      <c r="E34" s="17"/>
      <c r="F34" s="256" t="s">
        <v>163</v>
      </c>
      <c r="G34" s="257"/>
      <c r="H34" s="257"/>
      <c r="I34" s="258"/>
      <c r="J34" s="113"/>
      <c r="K34" s="113"/>
      <c r="L34" s="113"/>
      <c r="M34" s="20"/>
      <c r="P34" s="147">
        <v>6288064</v>
      </c>
      <c r="Q34" s="70" t="s">
        <v>125</v>
      </c>
      <c r="R34" s="66">
        <v>43.851939999999999</v>
      </c>
      <c r="S34" s="67">
        <f t="shared" si="1"/>
        <v>54.814925000000002</v>
      </c>
      <c r="T34" s="67">
        <f t="shared" ref="T34:T37" si="16">R34+$R$15</f>
        <v>44.99194</v>
      </c>
      <c r="U34" s="67">
        <f t="shared" ref="U34:U37" si="17">S34+$R$15</f>
        <v>55.954925000000003</v>
      </c>
      <c r="V34" s="74">
        <f t="shared" si="11"/>
        <v>2</v>
      </c>
      <c r="W34" s="75" t="str">
        <f t="shared" si="4"/>
        <v/>
      </c>
      <c r="X34" s="72" t="str">
        <f>IF(AB34=0,"",IF(AB34&lt;$U$14,"YES","NO"))</f>
        <v/>
      </c>
      <c r="Y34" s="74" t="str">
        <f t="shared" si="5"/>
        <v>-</v>
      </c>
      <c r="Z34" s="65" t="str">
        <f t="shared" si="6"/>
        <v/>
      </c>
      <c r="AA34" s="79" t="str">
        <f t="shared" si="7"/>
        <v/>
      </c>
      <c r="AB34" s="80">
        <f>I23</f>
        <v>0</v>
      </c>
      <c r="AC34" s="83" t="str">
        <f t="shared" si="8"/>
        <v/>
      </c>
      <c r="AD34" s="84" t="str">
        <f t="shared" si="9"/>
        <v/>
      </c>
      <c r="AE34" s="84" t="str">
        <f t="shared" si="10"/>
        <v/>
      </c>
    </row>
    <row r="35" spans="1:31" ht="15" customHeight="1" x14ac:dyDescent="0.55000000000000004">
      <c r="A35" s="234"/>
      <c r="B35" s="234"/>
      <c r="C35" s="234"/>
      <c r="D35" s="234"/>
      <c r="E35" s="17"/>
      <c r="F35" s="259" t="s">
        <v>102</v>
      </c>
      <c r="G35" s="260"/>
      <c r="H35" s="261"/>
      <c r="I35" s="265" t="s">
        <v>164</v>
      </c>
      <c r="J35" s="113"/>
      <c r="K35" s="113"/>
      <c r="L35" s="113"/>
      <c r="M35" s="20"/>
      <c r="P35" s="147">
        <v>1153399</v>
      </c>
      <c r="Q35" s="70" t="s">
        <v>126</v>
      </c>
      <c r="R35" s="67">
        <f>R33+$R$14</f>
        <v>43.848280000000003</v>
      </c>
      <c r="S35" s="67">
        <f t="shared" si="1"/>
        <v>54.81035</v>
      </c>
      <c r="T35" s="67">
        <f t="shared" si="16"/>
        <v>44.988280000000003</v>
      </c>
      <c r="U35" s="67">
        <f t="shared" si="17"/>
        <v>55.95035</v>
      </c>
      <c r="V35" s="74">
        <f t="shared" si="11"/>
        <v>2</v>
      </c>
      <c r="W35" s="75" t="str">
        <f t="shared" si="4"/>
        <v/>
      </c>
      <c r="X35" s="72" t="str">
        <f t="shared" ref="X35:X37" si="18">IF(AB35=0,"",IF(AB35&lt;$U$14,"YES","NO"))</f>
        <v/>
      </c>
      <c r="Y35" s="74" t="str">
        <f t="shared" si="5"/>
        <v>-</v>
      </c>
      <c r="Z35" s="65" t="str">
        <f t="shared" si="6"/>
        <v/>
      </c>
      <c r="AA35" s="79" t="str">
        <f t="shared" si="7"/>
        <v/>
      </c>
      <c r="AB35" s="80">
        <f>J23</f>
        <v>0</v>
      </c>
      <c r="AC35" s="83" t="str">
        <f t="shared" si="8"/>
        <v/>
      </c>
      <c r="AD35" s="84" t="str">
        <f t="shared" si="9"/>
        <v/>
      </c>
      <c r="AE35" s="84" t="str">
        <f t="shared" si="10"/>
        <v/>
      </c>
    </row>
    <row r="36" spans="1:31" ht="14.4" customHeight="1" thickBot="1" x14ac:dyDescent="0.65">
      <c r="A36" s="135"/>
      <c r="B36" s="232"/>
      <c r="C36" s="232"/>
      <c r="D36" s="232"/>
      <c r="E36" s="17"/>
      <c r="F36" s="262"/>
      <c r="G36" s="263"/>
      <c r="H36" s="264"/>
      <c r="I36" s="266"/>
      <c r="J36" s="114"/>
      <c r="K36" s="114"/>
      <c r="L36" s="114"/>
      <c r="M36" s="20"/>
      <c r="P36" s="147">
        <v>6288064</v>
      </c>
      <c r="Q36" s="70" t="s">
        <v>127</v>
      </c>
      <c r="R36" s="67">
        <f>R34+$R$14</f>
        <v>55.211939999999998</v>
      </c>
      <c r="S36" s="67">
        <f t="shared" si="1"/>
        <v>69.014925000000005</v>
      </c>
      <c r="T36" s="67">
        <f t="shared" si="16"/>
        <v>56.351939999999999</v>
      </c>
      <c r="U36" s="67">
        <f t="shared" si="17"/>
        <v>70.154925000000006</v>
      </c>
      <c r="V36" s="74">
        <f t="shared" si="11"/>
        <v>2</v>
      </c>
      <c r="W36" s="75" t="str">
        <f t="shared" si="4"/>
        <v/>
      </c>
      <c r="X36" s="72" t="str">
        <f t="shared" si="18"/>
        <v/>
      </c>
      <c r="Y36" s="74" t="str">
        <f t="shared" si="5"/>
        <v>-</v>
      </c>
      <c r="Z36" s="65" t="str">
        <f t="shared" si="6"/>
        <v/>
      </c>
      <c r="AA36" s="79" t="str">
        <f t="shared" si="7"/>
        <v/>
      </c>
      <c r="AB36" s="80">
        <f>K23</f>
        <v>0</v>
      </c>
      <c r="AC36" s="83" t="str">
        <f t="shared" si="8"/>
        <v/>
      </c>
      <c r="AD36" s="84" t="str">
        <f t="shared" si="9"/>
        <v/>
      </c>
      <c r="AE36" s="84" t="str">
        <f t="shared" si="10"/>
        <v/>
      </c>
    </row>
    <row r="37" spans="1:31" ht="15" customHeight="1" thickBot="1" x14ac:dyDescent="0.6">
      <c r="A37" s="135"/>
      <c r="B37" s="233"/>
      <c r="C37" s="233"/>
      <c r="D37" s="233"/>
      <c r="E37" s="17"/>
      <c r="F37" s="119" t="s">
        <v>103</v>
      </c>
      <c r="G37" s="120" t="s">
        <v>104</v>
      </c>
      <c r="H37" s="121" t="s">
        <v>105</v>
      </c>
      <c r="I37" s="267"/>
      <c r="J37" s="115"/>
      <c r="K37" s="115"/>
      <c r="L37" s="115"/>
      <c r="M37" s="20"/>
      <c r="P37" s="147">
        <v>4041793</v>
      </c>
      <c r="Q37" s="70" t="s">
        <v>128</v>
      </c>
      <c r="R37" s="66">
        <v>102.60382000000001</v>
      </c>
      <c r="S37" s="67">
        <f t="shared" si="1"/>
        <v>128.25477500000002</v>
      </c>
      <c r="T37" s="67">
        <f t="shared" si="16"/>
        <v>103.74382000000001</v>
      </c>
      <c r="U37" s="67">
        <f t="shared" si="17"/>
        <v>129.39477500000001</v>
      </c>
      <c r="V37" s="74">
        <f t="shared" si="11"/>
        <v>2</v>
      </c>
      <c r="W37" s="75" t="str">
        <f t="shared" si="4"/>
        <v/>
      </c>
      <c r="X37" s="72" t="str">
        <f t="shared" si="18"/>
        <v/>
      </c>
      <c r="Y37" s="74" t="str">
        <f t="shared" si="5"/>
        <v>-</v>
      </c>
      <c r="Z37" s="65" t="str">
        <f t="shared" si="6"/>
        <v/>
      </c>
      <c r="AA37" s="79" t="str">
        <f t="shared" si="7"/>
        <v/>
      </c>
      <c r="AB37" s="80">
        <f>L23</f>
        <v>0</v>
      </c>
      <c r="AC37" s="83" t="str">
        <f t="shared" si="8"/>
        <v/>
      </c>
      <c r="AD37" s="84" t="str">
        <f t="shared" si="9"/>
        <v/>
      </c>
      <c r="AE37" s="84" t="str">
        <f t="shared" si="10"/>
        <v/>
      </c>
    </row>
    <row r="38" spans="1:31" ht="16.95" customHeight="1" thickBot="1" x14ac:dyDescent="0.6">
      <c r="A38" s="116"/>
      <c r="B38" s="117"/>
      <c r="C38" s="117"/>
      <c r="D38" s="117"/>
      <c r="E38" s="17"/>
      <c r="F38" s="118" t="s">
        <v>170</v>
      </c>
      <c r="G38" s="122" t="s">
        <v>175</v>
      </c>
      <c r="H38" s="118" t="s">
        <v>180</v>
      </c>
      <c r="I38" s="145"/>
      <c r="J38" s="115"/>
      <c r="K38" s="115"/>
      <c r="L38" s="115"/>
      <c r="M38" s="20"/>
      <c r="P38" s="147">
        <v>1153400</v>
      </c>
      <c r="Q38" s="70" t="s">
        <v>129</v>
      </c>
      <c r="R38" s="66">
        <v>37.337740000000004</v>
      </c>
      <c r="S38" s="67">
        <f t="shared" ref="S38:S60" si="19">R38*(1+$R$12)</f>
        <v>46.672175000000003</v>
      </c>
      <c r="T38" s="67">
        <f t="shared" ref="T38:T60" si="20">R38+$R$15</f>
        <v>38.477740000000004</v>
      </c>
      <c r="U38" s="67">
        <f t="shared" ref="U38:U60" si="21">S38+$R$15</f>
        <v>47.812175000000003</v>
      </c>
      <c r="V38" s="74">
        <f t="shared" si="11"/>
        <v>2</v>
      </c>
      <c r="W38" s="75" t="str">
        <f t="shared" ref="W38:W60" si="22">IF(AB38=0,"",IF(V38=1,"YES","NO"))</f>
        <v/>
      </c>
      <c r="X38" s="72" t="str">
        <f t="shared" ref="X38:X60" si="23">IF(AB38=0,"",IF(AB38&lt;$U$14,"YES","NO"))</f>
        <v/>
      </c>
      <c r="Y38" s="74" t="str">
        <f t="shared" ref="Y38:Y60" si="24">CONCATENATE(W38,"-",X38)</f>
        <v>-</v>
      </c>
      <c r="Z38" s="65" t="str">
        <f t="shared" ref="Z38:Z60" si="25">IF(AB38=0,"",IF(Y38="NO-NO",R38,IF(Y38="NO-YES",S38,IF(Y38="YES-NO",T38,U38))))</f>
        <v/>
      </c>
      <c r="AA38" s="79" t="str">
        <f t="shared" ref="AA38:AA60" si="26">IF(Z38="","",Z38/$R$13)</f>
        <v/>
      </c>
      <c r="AB38" s="81">
        <f>H25</f>
        <v>0</v>
      </c>
      <c r="AC38" s="83" t="str">
        <f t="shared" ref="AC38:AC60" si="27">IF(AB38=0,"",AB38)</f>
        <v/>
      </c>
      <c r="AD38" s="84" t="str">
        <f t="shared" ref="AD38:AD60" si="28">IF(AB38=0,"",IF($B$3="CANADA",(AA38*(1-$B$14)),(Z38*(1-$B$14))))</f>
        <v/>
      </c>
      <c r="AE38" s="84" t="str">
        <f t="shared" ref="AE38:AE60" si="29">IF(AB38=0,"",AC38*AD38)</f>
        <v/>
      </c>
    </row>
    <row r="39" spans="1:31" ht="16.95" customHeight="1" thickBot="1" x14ac:dyDescent="0.6">
      <c r="A39" s="116"/>
      <c r="B39" s="117"/>
      <c r="C39" s="117"/>
      <c r="D39" s="117"/>
      <c r="E39" s="17"/>
      <c r="F39" s="118" t="s">
        <v>171</v>
      </c>
      <c r="G39" s="122" t="s">
        <v>176</v>
      </c>
      <c r="H39" s="118" t="s">
        <v>181</v>
      </c>
      <c r="I39" s="145"/>
      <c r="J39" s="115"/>
      <c r="K39" s="115"/>
      <c r="L39" s="115"/>
      <c r="M39" s="20"/>
      <c r="P39" s="147">
        <v>6288065</v>
      </c>
      <c r="Q39" s="70" t="s">
        <v>130</v>
      </c>
      <c r="R39" s="66">
        <v>48.732420000000005</v>
      </c>
      <c r="S39" s="67">
        <f t="shared" si="19"/>
        <v>60.915525000000002</v>
      </c>
      <c r="T39" s="67">
        <f t="shared" si="20"/>
        <v>49.872420000000005</v>
      </c>
      <c r="U39" s="67">
        <f t="shared" si="21"/>
        <v>62.055525000000003</v>
      </c>
      <c r="V39" s="74">
        <f t="shared" si="11"/>
        <v>2</v>
      </c>
      <c r="W39" s="75" t="str">
        <f t="shared" si="22"/>
        <v/>
      </c>
      <c r="X39" s="72" t="str">
        <f t="shared" si="23"/>
        <v/>
      </c>
      <c r="Y39" s="74" t="str">
        <f t="shared" si="24"/>
        <v>-</v>
      </c>
      <c r="Z39" s="65" t="str">
        <f t="shared" si="25"/>
        <v/>
      </c>
      <c r="AA39" s="79" t="str">
        <f t="shared" si="26"/>
        <v/>
      </c>
      <c r="AB39" s="80">
        <f>I25</f>
        <v>0</v>
      </c>
      <c r="AC39" s="83" t="str">
        <f t="shared" si="27"/>
        <v/>
      </c>
      <c r="AD39" s="84" t="str">
        <f t="shared" si="28"/>
        <v/>
      </c>
      <c r="AE39" s="84" t="str">
        <f t="shared" si="29"/>
        <v/>
      </c>
    </row>
    <row r="40" spans="1:31" ht="16.95" customHeight="1" thickBot="1" x14ac:dyDescent="0.6">
      <c r="A40" s="116"/>
      <c r="B40" s="117"/>
      <c r="C40" s="117"/>
      <c r="D40" s="117"/>
      <c r="E40" s="17"/>
      <c r="F40" s="118" t="s">
        <v>172</v>
      </c>
      <c r="G40" s="122" t="s">
        <v>177</v>
      </c>
      <c r="H40" s="118" t="s">
        <v>182</v>
      </c>
      <c r="I40" s="145"/>
      <c r="J40" s="115"/>
      <c r="K40" s="115"/>
      <c r="L40" s="115"/>
      <c r="M40" s="20"/>
      <c r="P40" s="147">
        <v>1153400</v>
      </c>
      <c r="Q40" s="70" t="s">
        <v>131</v>
      </c>
      <c r="R40" s="67">
        <f>R38+$R$14</f>
        <v>48.697740000000003</v>
      </c>
      <c r="S40" s="67">
        <f t="shared" si="19"/>
        <v>60.872175000000006</v>
      </c>
      <c r="T40" s="67">
        <f t="shared" si="20"/>
        <v>49.837740000000004</v>
      </c>
      <c r="U40" s="67">
        <f t="shared" si="21"/>
        <v>62.012175000000006</v>
      </c>
      <c r="V40" s="74">
        <f t="shared" si="11"/>
        <v>2</v>
      </c>
      <c r="W40" s="75" t="str">
        <f t="shared" si="22"/>
        <v/>
      </c>
      <c r="X40" s="72" t="str">
        <f t="shared" si="23"/>
        <v/>
      </c>
      <c r="Y40" s="74" t="str">
        <f t="shared" si="24"/>
        <v>-</v>
      </c>
      <c r="Z40" s="65" t="str">
        <f t="shared" si="25"/>
        <v/>
      </c>
      <c r="AA40" s="79" t="str">
        <f t="shared" si="26"/>
        <v/>
      </c>
      <c r="AB40" s="80">
        <f>J25</f>
        <v>0</v>
      </c>
      <c r="AC40" s="83" t="str">
        <f t="shared" si="27"/>
        <v/>
      </c>
      <c r="AD40" s="84" t="str">
        <f t="shared" si="28"/>
        <v/>
      </c>
      <c r="AE40" s="84" t="str">
        <f t="shared" si="29"/>
        <v/>
      </c>
    </row>
    <row r="41" spans="1:31" ht="16.95" customHeight="1" thickBot="1" x14ac:dyDescent="0.6">
      <c r="A41" s="116"/>
      <c r="B41" s="117"/>
      <c r="C41" s="117"/>
      <c r="D41" s="117"/>
      <c r="E41" s="17"/>
      <c r="F41" s="108" t="s">
        <v>173</v>
      </c>
      <c r="G41" s="123" t="s">
        <v>178</v>
      </c>
      <c r="H41" s="108" t="s">
        <v>183</v>
      </c>
      <c r="I41" s="145"/>
      <c r="J41" s="115"/>
      <c r="K41" s="115"/>
      <c r="L41" s="115"/>
      <c r="M41" s="20"/>
      <c r="P41" s="147">
        <v>6288065</v>
      </c>
      <c r="Q41" s="70" t="s">
        <v>132</v>
      </c>
      <c r="R41" s="67">
        <f>R39+$R$14</f>
        <v>60.092420000000004</v>
      </c>
      <c r="S41" s="67">
        <f t="shared" si="19"/>
        <v>75.115525000000005</v>
      </c>
      <c r="T41" s="67">
        <f t="shared" si="20"/>
        <v>61.232420000000005</v>
      </c>
      <c r="U41" s="67">
        <f t="shared" si="21"/>
        <v>76.255525000000006</v>
      </c>
      <c r="V41" s="74">
        <f t="shared" si="11"/>
        <v>2</v>
      </c>
      <c r="W41" s="75" t="str">
        <f t="shared" si="22"/>
        <v/>
      </c>
      <c r="X41" s="72" t="str">
        <f t="shared" si="23"/>
        <v/>
      </c>
      <c r="Y41" s="74" t="str">
        <f t="shared" si="24"/>
        <v>-</v>
      </c>
      <c r="Z41" s="65" t="str">
        <f t="shared" si="25"/>
        <v/>
      </c>
      <c r="AA41" s="79" t="str">
        <f t="shared" si="26"/>
        <v/>
      </c>
      <c r="AB41" s="80">
        <f>K25</f>
        <v>0</v>
      </c>
      <c r="AC41" s="83" t="str">
        <f t="shared" si="27"/>
        <v/>
      </c>
      <c r="AD41" s="84" t="str">
        <f t="shared" si="28"/>
        <v/>
      </c>
      <c r="AE41" s="84" t="str">
        <f t="shared" si="29"/>
        <v/>
      </c>
    </row>
    <row r="42" spans="1:31" ht="15" customHeight="1" thickBot="1" x14ac:dyDescent="0.6">
      <c r="A42" s="116"/>
      <c r="B42" s="117"/>
      <c r="C42" s="117"/>
      <c r="D42" s="117"/>
      <c r="E42" s="17"/>
      <c r="F42" s="108" t="s">
        <v>174</v>
      </c>
      <c r="G42" s="123" t="s">
        <v>179</v>
      </c>
      <c r="H42" s="108" t="s">
        <v>184</v>
      </c>
      <c r="I42" s="145"/>
      <c r="J42" s="115"/>
      <c r="K42" s="115"/>
      <c r="L42" s="115"/>
      <c r="M42" s="20"/>
      <c r="P42" s="147">
        <v>4041795</v>
      </c>
      <c r="Q42" s="70" t="s">
        <v>133</v>
      </c>
      <c r="R42" s="66">
        <v>112.97484000000001</v>
      </c>
      <c r="S42" s="67">
        <f t="shared" si="19"/>
        <v>141.21855000000002</v>
      </c>
      <c r="T42" s="67">
        <f t="shared" si="20"/>
        <v>114.11484000000002</v>
      </c>
      <c r="U42" s="67">
        <f t="shared" si="21"/>
        <v>142.35855000000001</v>
      </c>
      <c r="V42" s="74">
        <f t="shared" si="11"/>
        <v>2</v>
      </c>
      <c r="W42" s="75" t="str">
        <f t="shared" si="22"/>
        <v/>
      </c>
      <c r="X42" s="72" t="str">
        <f t="shared" si="23"/>
        <v/>
      </c>
      <c r="Y42" s="74" t="str">
        <f t="shared" si="24"/>
        <v>-</v>
      </c>
      <c r="Z42" s="65" t="str">
        <f t="shared" si="25"/>
        <v/>
      </c>
      <c r="AA42" s="79" t="str">
        <f t="shared" si="26"/>
        <v/>
      </c>
      <c r="AB42" s="80">
        <f>L25</f>
        <v>0</v>
      </c>
      <c r="AC42" s="83" t="str">
        <f t="shared" si="27"/>
        <v/>
      </c>
      <c r="AD42" s="84" t="str">
        <f t="shared" si="28"/>
        <v/>
      </c>
      <c r="AE42" s="84" t="str">
        <f t="shared" si="29"/>
        <v/>
      </c>
    </row>
    <row r="43" spans="1:31" ht="42" customHeight="1" thickBot="1" x14ac:dyDescent="0.6">
      <c r="A43" s="29"/>
      <c r="B43" s="21"/>
      <c r="C43" s="21"/>
      <c r="D43" s="21"/>
      <c r="E43" s="17"/>
      <c r="F43" s="11"/>
      <c r="G43" s="11"/>
      <c r="H43" s="11"/>
      <c r="I43" s="254" t="s">
        <v>66</v>
      </c>
      <c r="J43" s="255"/>
      <c r="K43" s="95">
        <f>'Widia Drilling Quote Form'!Y73</f>
        <v>0</v>
      </c>
      <c r="L43" s="94" t="str">
        <f>IF(B3="CANADA"," (CAD)"," (USD)")</f>
        <v xml:space="preserve"> (USD)</v>
      </c>
      <c r="M43" s="20"/>
      <c r="P43" s="147">
        <v>1153503</v>
      </c>
      <c r="Q43" s="70" t="s">
        <v>134</v>
      </c>
      <c r="R43" s="66">
        <v>43.862280000000005</v>
      </c>
      <c r="S43" s="67">
        <f t="shared" si="19"/>
        <v>54.827850000000005</v>
      </c>
      <c r="T43" s="67">
        <f t="shared" si="20"/>
        <v>45.002280000000006</v>
      </c>
      <c r="U43" s="67">
        <f t="shared" si="21"/>
        <v>55.967850000000006</v>
      </c>
      <c r="V43" s="74">
        <f t="shared" si="11"/>
        <v>2</v>
      </c>
      <c r="W43" s="75" t="str">
        <f t="shared" si="22"/>
        <v/>
      </c>
      <c r="X43" s="72" t="str">
        <f t="shared" si="23"/>
        <v/>
      </c>
      <c r="Y43" s="74" t="str">
        <f t="shared" si="24"/>
        <v>-</v>
      </c>
      <c r="Z43" s="65" t="str">
        <f t="shared" si="25"/>
        <v/>
      </c>
      <c r="AA43" s="79" t="str">
        <f t="shared" si="26"/>
        <v/>
      </c>
      <c r="AB43" s="81">
        <f>H27</f>
        <v>0</v>
      </c>
      <c r="AC43" s="83" t="str">
        <f t="shared" si="27"/>
        <v/>
      </c>
      <c r="AD43" s="84" t="str">
        <f t="shared" si="28"/>
        <v/>
      </c>
      <c r="AE43" s="84" t="str">
        <f t="shared" si="29"/>
        <v/>
      </c>
    </row>
    <row r="44" spans="1:31" ht="15.75" customHeight="1" thickBot="1" x14ac:dyDescent="0.6">
      <c r="A44" s="29"/>
      <c r="B44" s="21"/>
      <c r="C44" s="21"/>
      <c r="D44" s="21"/>
      <c r="E44" s="17"/>
      <c r="F44" s="239" t="s">
        <v>194</v>
      </c>
      <c r="G44" s="240"/>
      <c r="H44" s="240"/>
      <c r="I44" s="240"/>
      <c r="J44" s="240"/>
      <c r="K44" s="240"/>
      <c r="L44" s="241"/>
      <c r="M44" s="20"/>
      <c r="P44" s="147">
        <v>6288521</v>
      </c>
      <c r="Q44" s="70" t="s">
        <v>135</v>
      </c>
      <c r="R44" s="66">
        <v>56.859660000000005</v>
      </c>
      <c r="S44" s="67">
        <f t="shared" si="19"/>
        <v>71.07457500000001</v>
      </c>
      <c r="T44" s="67">
        <f t="shared" si="20"/>
        <v>57.999660000000006</v>
      </c>
      <c r="U44" s="67">
        <f t="shared" si="21"/>
        <v>72.214575000000011</v>
      </c>
      <c r="V44" s="74">
        <f t="shared" si="11"/>
        <v>2</v>
      </c>
      <c r="W44" s="75" t="str">
        <f t="shared" si="22"/>
        <v/>
      </c>
      <c r="X44" s="72" t="str">
        <f t="shared" si="23"/>
        <v/>
      </c>
      <c r="Y44" s="74" t="str">
        <f t="shared" si="24"/>
        <v>-</v>
      </c>
      <c r="Z44" s="65" t="str">
        <f t="shared" si="25"/>
        <v/>
      </c>
      <c r="AA44" s="79" t="str">
        <f t="shared" si="26"/>
        <v/>
      </c>
      <c r="AB44" s="80">
        <f>I27</f>
        <v>0</v>
      </c>
      <c r="AC44" s="83" t="str">
        <f t="shared" si="27"/>
        <v/>
      </c>
      <c r="AD44" s="84" t="str">
        <f t="shared" si="28"/>
        <v/>
      </c>
      <c r="AE44" s="84" t="str">
        <f t="shared" si="29"/>
        <v/>
      </c>
    </row>
    <row r="45" spans="1:31" ht="15.75" customHeight="1" x14ac:dyDescent="0.55000000000000004">
      <c r="A45" s="223" t="s">
        <v>4</v>
      </c>
      <c r="B45" s="224"/>
      <c r="C45" s="224"/>
      <c r="D45" s="225"/>
      <c r="E45" s="17"/>
      <c r="F45" s="242"/>
      <c r="G45" s="243"/>
      <c r="H45" s="243"/>
      <c r="I45" s="243"/>
      <c r="J45" s="243"/>
      <c r="K45" s="243"/>
      <c r="L45" s="244"/>
      <c r="M45" s="26"/>
      <c r="P45" s="147">
        <v>1153503</v>
      </c>
      <c r="Q45" s="70" t="s">
        <v>136</v>
      </c>
      <c r="R45" s="67">
        <f>R43+$R$14</f>
        <v>55.222280000000005</v>
      </c>
      <c r="S45" s="67">
        <f t="shared" si="19"/>
        <v>69.027850000000001</v>
      </c>
      <c r="T45" s="67">
        <f t="shared" si="20"/>
        <v>56.362280000000005</v>
      </c>
      <c r="U45" s="67">
        <f t="shared" si="21"/>
        <v>70.167850000000001</v>
      </c>
      <c r="V45" s="74">
        <f t="shared" si="11"/>
        <v>2</v>
      </c>
      <c r="W45" s="75" t="str">
        <f t="shared" si="22"/>
        <v/>
      </c>
      <c r="X45" s="72" t="str">
        <f t="shared" si="23"/>
        <v/>
      </c>
      <c r="Y45" s="74" t="str">
        <f t="shared" si="24"/>
        <v>-</v>
      </c>
      <c r="Z45" s="65" t="str">
        <f t="shared" si="25"/>
        <v/>
      </c>
      <c r="AA45" s="79" t="str">
        <f t="shared" si="26"/>
        <v/>
      </c>
      <c r="AB45" s="80">
        <f>J27</f>
        <v>0</v>
      </c>
      <c r="AC45" s="83" t="str">
        <f t="shared" si="27"/>
        <v/>
      </c>
      <c r="AD45" s="84" t="str">
        <f t="shared" si="28"/>
        <v/>
      </c>
      <c r="AE45" s="84" t="str">
        <f t="shared" si="29"/>
        <v/>
      </c>
    </row>
    <row r="46" spans="1:31" ht="15.75" customHeight="1" x14ac:dyDescent="0.55000000000000004">
      <c r="A46" s="226"/>
      <c r="B46" s="227"/>
      <c r="C46" s="227"/>
      <c r="D46" s="228"/>
      <c r="E46" s="17"/>
      <c r="F46" s="242"/>
      <c r="G46" s="243"/>
      <c r="H46" s="243"/>
      <c r="I46" s="243"/>
      <c r="J46" s="243"/>
      <c r="K46" s="243"/>
      <c r="L46" s="244"/>
      <c r="M46" s="20"/>
      <c r="P46" s="147">
        <v>6288521</v>
      </c>
      <c r="Q46" s="70" t="s">
        <v>137</v>
      </c>
      <c r="R46" s="67">
        <f>R44+$R$14</f>
        <v>68.219660000000005</v>
      </c>
      <c r="S46" s="67">
        <f t="shared" si="19"/>
        <v>85.274574999999999</v>
      </c>
      <c r="T46" s="67">
        <f t="shared" si="20"/>
        <v>69.359660000000005</v>
      </c>
      <c r="U46" s="67">
        <f t="shared" si="21"/>
        <v>86.414574999999999</v>
      </c>
      <c r="V46" s="74">
        <f t="shared" si="11"/>
        <v>2</v>
      </c>
      <c r="W46" s="75" t="str">
        <f t="shared" si="22"/>
        <v/>
      </c>
      <c r="X46" s="72" t="str">
        <f t="shared" si="23"/>
        <v/>
      </c>
      <c r="Y46" s="74" t="str">
        <f t="shared" si="24"/>
        <v>-</v>
      </c>
      <c r="Z46" s="65" t="str">
        <f t="shared" si="25"/>
        <v/>
      </c>
      <c r="AA46" s="79" t="str">
        <f t="shared" si="26"/>
        <v/>
      </c>
      <c r="AB46" s="80">
        <f>K27</f>
        <v>0</v>
      </c>
      <c r="AC46" s="83" t="str">
        <f t="shared" si="27"/>
        <v/>
      </c>
      <c r="AD46" s="84" t="str">
        <f t="shared" si="28"/>
        <v/>
      </c>
      <c r="AE46" s="84" t="str">
        <f t="shared" si="29"/>
        <v/>
      </c>
    </row>
    <row r="47" spans="1:31" ht="15" customHeight="1" x14ac:dyDescent="0.55000000000000004">
      <c r="A47" s="226"/>
      <c r="B47" s="227"/>
      <c r="C47" s="227"/>
      <c r="D47" s="228"/>
      <c r="E47" s="17"/>
      <c r="F47" s="242"/>
      <c r="G47" s="243"/>
      <c r="H47" s="243"/>
      <c r="I47" s="243"/>
      <c r="J47" s="243"/>
      <c r="K47" s="243"/>
      <c r="L47" s="244"/>
      <c r="M47" s="20"/>
      <c r="P47" s="147">
        <v>6738643</v>
      </c>
      <c r="Q47" s="70" t="s">
        <v>138</v>
      </c>
      <c r="R47" s="66">
        <v>131.90737999999999</v>
      </c>
      <c r="S47" s="67">
        <f t="shared" si="19"/>
        <v>164.88422499999999</v>
      </c>
      <c r="T47" s="67">
        <f t="shared" si="20"/>
        <v>133.04737999999998</v>
      </c>
      <c r="U47" s="67">
        <f t="shared" si="21"/>
        <v>166.02422499999997</v>
      </c>
      <c r="V47" s="74">
        <f t="shared" si="11"/>
        <v>2</v>
      </c>
      <c r="W47" s="75" t="str">
        <f t="shared" si="22"/>
        <v/>
      </c>
      <c r="X47" s="72" t="str">
        <f t="shared" si="23"/>
        <v/>
      </c>
      <c r="Y47" s="74" t="str">
        <f t="shared" si="24"/>
        <v>-</v>
      </c>
      <c r="Z47" s="65" t="str">
        <f t="shared" si="25"/>
        <v/>
      </c>
      <c r="AA47" s="79" t="str">
        <f t="shared" si="26"/>
        <v/>
      </c>
      <c r="AB47" s="80">
        <f>L27</f>
        <v>0</v>
      </c>
      <c r="AC47" s="83" t="str">
        <f t="shared" si="27"/>
        <v/>
      </c>
      <c r="AD47" s="84" t="str">
        <f t="shared" si="28"/>
        <v/>
      </c>
      <c r="AE47" s="84" t="str">
        <f t="shared" si="29"/>
        <v/>
      </c>
    </row>
    <row r="48" spans="1:31" ht="27" customHeight="1" thickBot="1" x14ac:dyDescent="0.6">
      <c r="A48" s="229"/>
      <c r="B48" s="230"/>
      <c r="C48" s="230"/>
      <c r="D48" s="231"/>
      <c r="E48" s="17"/>
      <c r="F48" s="242"/>
      <c r="G48" s="243"/>
      <c r="H48" s="243"/>
      <c r="I48" s="243"/>
      <c r="J48" s="243"/>
      <c r="K48" s="243"/>
      <c r="L48" s="244"/>
      <c r="M48" s="20"/>
      <c r="P48" s="147">
        <v>1153504</v>
      </c>
      <c r="Q48" s="70" t="s">
        <v>139</v>
      </c>
      <c r="R48" s="66">
        <v>56.859660000000005</v>
      </c>
      <c r="S48" s="67">
        <f t="shared" si="19"/>
        <v>71.07457500000001</v>
      </c>
      <c r="T48" s="67">
        <f t="shared" si="20"/>
        <v>57.999660000000006</v>
      </c>
      <c r="U48" s="67">
        <f t="shared" si="21"/>
        <v>72.214575000000011</v>
      </c>
      <c r="V48" s="74">
        <f t="shared" si="11"/>
        <v>2</v>
      </c>
      <c r="W48" s="75" t="str">
        <f t="shared" si="22"/>
        <v/>
      </c>
      <c r="X48" s="72" t="str">
        <f t="shared" si="23"/>
        <v/>
      </c>
      <c r="Y48" s="74" t="str">
        <f t="shared" si="24"/>
        <v>-</v>
      </c>
      <c r="Z48" s="65" t="str">
        <f t="shared" si="25"/>
        <v/>
      </c>
      <c r="AA48" s="79" t="str">
        <f t="shared" si="26"/>
        <v/>
      </c>
      <c r="AB48" s="81">
        <f>H29</f>
        <v>0</v>
      </c>
      <c r="AC48" s="83" t="str">
        <f t="shared" si="27"/>
        <v/>
      </c>
      <c r="AD48" s="84" t="str">
        <f t="shared" si="28"/>
        <v/>
      </c>
      <c r="AE48" s="84" t="str">
        <f t="shared" si="29"/>
        <v/>
      </c>
    </row>
    <row r="49" spans="1:31" ht="30" customHeight="1" x14ac:dyDescent="0.55000000000000004">
      <c r="A49" s="29"/>
      <c r="B49" s="21"/>
      <c r="C49" s="21"/>
      <c r="D49" s="21"/>
      <c r="E49" s="17"/>
      <c r="F49" s="242"/>
      <c r="G49" s="243"/>
      <c r="H49" s="243"/>
      <c r="I49" s="243"/>
      <c r="J49" s="243"/>
      <c r="K49" s="243"/>
      <c r="L49" s="244"/>
      <c r="M49" s="20"/>
      <c r="P49" s="147">
        <v>6288066</v>
      </c>
      <c r="Q49" s="70" t="s">
        <v>140</v>
      </c>
      <c r="R49" s="66">
        <v>76.340220000000002</v>
      </c>
      <c r="S49" s="67">
        <f t="shared" si="19"/>
        <v>95.425274999999999</v>
      </c>
      <c r="T49" s="67">
        <f t="shared" si="20"/>
        <v>77.480220000000003</v>
      </c>
      <c r="U49" s="67">
        <f t="shared" si="21"/>
        <v>96.565275</v>
      </c>
      <c r="V49" s="74">
        <f t="shared" si="11"/>
        <v>2</v>
      </c>
      <c r="W49" s="75" t="str">
        <f t="shared" si="22"/>
        <v/>
      </c>
      <c r="X49" s="72" t="str">
        <f t="shared" si="23"/>
        <v/>
      </c>
      <c r="Y49" s="74" t="str">
        <f t="shared" si="24"/>
        <v>-</v>
      </c>
      <c r="Z49" s="65" t="str">
        <f t="shared" si="25"/>
        <v/>
      </c>
      <c r="AA49" s="79" t="str">
        <f t="shared" si="26"/>
        <v/>
      </c>
      <c r="AB49" s="80">
        <f>I29</f>
        <v>0</v>
      </c>
      <c r="AC49" s="83" t="str">
        <f t="shared" si="27"/>
        <v/>
      </c>
      <c r="AD49" s="84" t="str">
        <f t="shared" si="28"/>
        <v/>
      </c>
      <c r="AE49" s="84" t="str">
        <f t="shared" si="29"/>
        <v/>
      </c>
    </row>
    <row r="50" spans="1:31" ht="15" customHeight="1" thickBot="1" x14ac:dyDescent="0.6">
      <c r="A50" s="30"/>
      <c r="B50" s="10"/>
      <c r="C50" s="10"/>
      <c r="D50" s="10"/>
      <c r="E50" s="17"/>
      <c r="F50" s="242"/>
      <c r="G50" s="243"/>
      <c r="H50" s="243"/>
      <c r="I50" s="243"/>
      <c r="J50" s="243"/>
      <c r="K50" s="243"/>
      <c r="L50" s="244"/>
      <c r="M50" s="20"/>
      <c r="P50" s="147">
        <v>1153504</v>
      </c>
      <c r="Q50" s="70" t="s">
        <v>141</v>
      </c>
      <c r="R50" s="67">
        <f>R48+$R$14</f>
        <v>68.219660000000005</v>
      </c>
      <c r="S50" s="67">
        <f t="shared" si="19"/>
        <v>85.274574999999999</v>
      </c>
      <c r="T50" s="67">
        <f t="shared" si="20"/>
        <v>69.359660000000005</v>
      </c>
      <c r="U50" s="67">
        <f t="shared" si="21"/>
        <v>86.414574999999999</v>
      </c>
      <c r="V50" s="74">
        <f t="shared" si="11"/>
        <v>2</v>
      </c>
      <c r="W50" s="75" t="str">
        <f t="shared" si="22"/>
        <v/>
      </c>
      <c r="X50" s="72" t="str">
        <f t="shared" si="23"/>
        <v/>
      </c>
      <c r="Y50" s="74" t="str">
        <f t="shared" si="24"/>
        <v>-</v>
      </c>
      <c r="Z50" s="65" t="str">
        <f t="shared" si="25"/>
        <v/>
      </c>
      <c r="AA50" s="79" t="str">
        <f t="shared" si="26"/>
        <v/>
      </c>
      <c r="AB50" s="80">
        <f>J29</f>
        <v>0</v>
      </c>
      <c r="AC50" s="83" t="str">
        <f t="shared" si="27"/>
        <v/>
      </c>
      <c r="AD50" s="84" t="str">
        <f t="shared" si="28"/>
        <v/>
      </c>
      <c r="AE50" s="84" t="str">
        <f t="shared" si="29"/>
        <v/>
      </c>
    </row>
    <row r="51" spans="1:31" ht="15" customHeight="1" x14ac:dyDescent="0.55000000000000004">
      <c r="A51" s="248" t="s">
        <v>3</v>
      </c>
      <c r="B51" s="249"/>
      <c r="C51" s="249"/>
      <c r="D51" s="250"/>
      <c r="E51" s="17"/>
      <c r="F51" s="242"/>
      <c r="G51" s="243"/>
      <c r="H51" s="243"/>
      <c r="I51" s="243"/>
      <c r="J51" s="243"/>
      <c r="K51" s="243"/>
      <c r="L51" s="244"/>
      <c r="M51" s="20"/>
      <c r="P51" s="147">
        <v>6288066</v>
      </c>
      <c r="Q51" s="70" t="s">
        <v>142</v>
      </c>
      <c r="R51" s="67">
        <f>R49+$R$14</f>
        <v>87.700220000000002</v>
      </c>
      <c r="S51" s="67">
        <f t="shared" si="19"/>
        <v>109.625275</v>
      </c>
      <c r="T51" s="67">
        <f t="shared" si="20"/>
        <v>88.840220000000002</v>
      </c>
      <c r="U51" s="67">
        <f t="shared" si="21"/>
        <v>110.765275</v>
      </c>
      <c r="V51" s="74">
        <f t="shared" si="11"/>
        <v>2</v>
      </c>
      <c r="W51" s="75" t="str">
        <f t="shared" si="22"/>
        <v/>
      </c>
      <c r="X51" s="72" t="str">
        <f t="shared" si="23"/>
        <v/>
      </c>
      <c r="Y51" s="74" t="str">
        <f t="shared" si="24"/>
        <v>-</v>
      </c>
      <c r="Z51" s="65" t="str">
        <f t="shared" si="25"/>
        <v/>
      </c>
      <c r="AA51" s="79" t="str">
        <f t="shared" si="26"/>
        <v/>
      </c>
      <c r="AB51" s="80">
        <f>K29</f>
        <v>0</v>
      </c>
      <c r="AC51" s="83" t="str">
        <f t="shared" si="27"/>
        <v/>
      </c>
      <c r="AD51" s="84" t="str">
        <f t="shared" si="28"/>
        <v/>
      </c>
      <c r="AE51" s="84" t="str">
        <f t="shared" si="29"/>
        <v/>
      </c>
    </row>
    <row r="52" spans="1:31" ht="15" customHeight="1" x14ac:dyDescent="0.55000000000000004">
      <c r="A52" s="251"/>
      <c r="B52" s="252"/>
      <c r="C52" s="252"/>
      <c r="D52" s="253"/>
      <c r="E52" s="17"/>
      <c r="F52" s="242"/>
      <c r="G52" s="243"/>
      <c r="H52" s="243"/>
      <c r="I52" s="243"/>
      <c r="J52" s="243"/>
      <c r="K52" s="243"/>
      <c r="L52" s="244"/>
      <c r="M52" s="20"/>
      <c r="P52" s="147">
        <v>6738644</v>
      </c>
      <c r="Q52" s="70" t="s">
        <v>143</v>
      </c>
      <c r="R52" s="66">
        <v>177.10352</v>
      </c>
      <c r="S52" s="67">
        <f t="shared" si="19"/>
        <v>221.3794</v>
      </c>
      <c r="T52" s="67">
        <f t="shared" si="20"/>
        <v>178.24351999999999</v>
      </c>
      <c r="U52" s="67">
        <f t="shared" si="21"/>
        <v>222.51939999999999</v>
      </c>
      <c r="V52" s="74">
        <f t="shared" si="11"/>
        <v>2</v>
      </c>
      <c r="W52" s="75" t="str">
        <f t="shared" si="22"/>
        <v/>
      </c>
      <c r="X52" s="72" t="str">
        <f t="shared" si="23"/>
        <v/>
      </c>
      <c r="Y52" s="74" t="str">
        <f t="shared" si="24"/>
        <v>-</v>
      </c>
      <c r="Z52" s="65" t="str">
        <f t="shared" si="25"/>
        <v/>
      </c>
      <c r="AA52" s="79" t="str">
        <f t="shared" si="26"/>
        <v/>
      </c>
      <c r="AB52" s="80">
        <f>L29</f>
        <v>0</v>
      </c>
      <c r="AC52" s="83" t="str">
        <f t="shared" si="27"/>
        <v/>
      </c>
      <c r="AD52" s="84" t="str">
        <f t="shared" si="28"/>
        <v/>
      </c>
      <c r="AE52" s="84" t="str">
        <f t="shared" si="29"/>
        <v/>
      </c>
    </row>
    <row r="53" spans="1:31" ht="15" customHeight="1" x14ac:dyDescent="0.55000000000000004">
      <c r="A53" s="158"/>
      <c r="B53" s="159"/>
      <c r="C53" s="159"/>
      <c r="D53" s="160"/>
      <c r="E53" s="17"/>
      <c r="F53" s="242"/>
      <c r="G53" s="243"/>
      <c r="H53" s="243"/>
      <c r="I53" s="243"/>
      <c r="J53" s="243"/>
      <c r="K53" s="243"/>
      <c r="L53" s="244"/>
      <c r="M53" s="20"/>
      <c r="P53" s="147">
        <v>1153505</v>
      </c>
      <c r="Q53" s="70" t="s">
        <v>144</v>
      </c>
      <c r="R53" s="66">
        <v>61.729800000000004</v>
      </c>
      <c r="S53" s="67">
        <f t="shared" si="19"/>
        <v>77.16225</v>
      </c>
      <c r="T53" s="67">
        <f t="shared" si="20"/>
        <v>62.869800000000005</v>
      </c>
      <c r="U53" s="67">
        <f t="shared" si="21"/>
        <v>78.302250000000001</v>
      </c>
      <c r="V53" s="74">
        <f t="shared" si="11"/>
        <v>2</v>
      </c>
      <c r="W53" s="75" t="str">
        <f t="shared" si="22"/>
        <v/>
      </c>
      <c r="X53" s="72" t="str">
        <f t="shared" si="23"/>
        <v/>
      </c>
      <c r="Y53" s="74" t="str">
        <f t="shared" si="24"/>
        <v>-</v>
      </c>
      <c r="Z53" s="65" t="str">
        <f t="shared" si="25"/>
        <v/>
      </c>
      <c r="AA53" s="79" t="str">
        <f t="shared" si="26"/>
        <v/>
      </c>
      <c r="AB53" s="81">
        <f>H31</f>
        <v>0</v>
      </c>
      <c r="AC53" s="83" t="str">
        <f t="shared" si="27"/>
        <v/>
      </c>
      <c r="AD53" s="84" t="str">
        <f t="shared" si="28"/>
        <v/>
      </c>
      <c r="AE53" s="84" t="str">
        <f t="shared" si="29"/>
        <v/>
      </c>
    </row>
    <row r="54" spans="1:31" ht="15" customHeight="1" x14ac:dyDescent="0.55000000000000004">
      <c r="A54" s="161"/>
      <c r="B54" s="162"/>
      <c r="C54" s="162"/>
      <c r="D54" s="163"/>
      <c r="E54" s="17"/>
      <c r="F54" s="242"/>
      <c r="G54" s="243"/>
      <c r="H54" s="243"/>
      <c r="I54" s="243"/>
      <c r="J54" s="243"/>
      <c r="K54" s="243"/>
      <c r="L54" s="244"/>
      <c r="M54" s="20"/>
      <c r="P54" s="147">
        <v>6288067</v>
      </c>
      <c r="Q54" s="70" t="s">
        <v>145</v>
      </c>
      <c r="R54" s="66">
        <v>84.457120000000003</v>
      </c>
      <c r="S54" s="67">
        <f t="shared" si="19"/>
        <v>105.57140000000001</v>
      </c>
      <c r="T54" s="67">
        <f t="shared" si="20"/>
        <v>85.597120000000004</v>
      </c>
      <c r="U54" s="67">
        <f t="shared" si="21"/>
        <v>106.71140000000001</v>
      </c>
      <c r="V54" s="74">
        <f t="shared" si="11"/>
        <v>2</v>
      </c>
      <c r="W54" s="75" t="str">
        <f t="shared" si="22"/>
        <v/>
      </c>
      <c r="X54" s="72" t="str">
        <f t="shared" si="23"/>
        <v/>
      </c>
      <c r="Y54" s="74" t="str">
        <f t="shared" si="24"/>
        <v>-</v>
      </c>
      <c r="Z54" s="65" t="str">
        <f t="shared" si="25"/>
        <v/>
      </c>
      <c r="AA54" s="79" t="str">
        <f t="shared" si="26"/>
        <v/>
      </c>
      <c r="AB54" s="80">
        <f>I31</f>
        <v>0</v>
      </c>
      <c r="AC54" s="83" t="str">
        <f t="shared" si="27"/>
        <v/>
      </c>
      <c r="AD54" s="84" t="str">
        <f t="shared" si="28"/>
        <v/>
      </c>
      <c r="AE54" s="84" t="str">
        <f t="shared" si="29"/>
        <v/>
      </c>
    </row>
    <row r="55" spans="1:31" ht="16.5" customHeight="1" x14ac:dyDescent="0.55000000000000004">
      <c r="A55" s="161"/>
      <c r="B55" s="162"/>
      <c r="C55" s="162"/>
      <c r="D55" s="163"/>
      <c r="E55" s="17"/>
      <c r="F55" s="242"/>
      <c r="G55" s="243"/>
      <c r="H55" s="243"/>
      <c r="I55" s="243"/>
      <c r="J55" s="243"/>
      <c r="K55" s="243"/>
      <c r="L55" s="244"/>
      <c r="M55" s="20"/>
      <c r="P55" s="147">
        <v>1153505</v>
      </c>
      <c r="Q55" s="70" t="s">
        <v>146</v>
      </c>
      <c r="R55" s="67">
        <f>R53+$R$14</f>
        <v>73.089799999999997</v>
      </c>
      <c r="S55" s="67">
        <f t="shared" si="19"/>
        <v>91.362249999999989</v>
      </c>
      <c r="T55" s="67">
        <f t="shared" si="20"/>
        <v>74.229799999999997</v>
      </c>
      <c r="U55" s="67">
        <f t="shared" si="21"/>
        <v>92.502249999999989</v>
      </c>
      <c r="V55" s="74">
        <f t="shared" si="11"/>
        <v>2</v>
      </c>
      <c r="W55" s="75" t="str">
        <f t="shared" si="22"/>
        <v/>
      </c>
      <c r="X55" s="72" t="str">
        <f t="shared" si="23"/>
        <v/>
      </c>
      <c r="Y55" s="74" t="str">
        <f t="shared" si="24"/>
        <v>-</v>
      </c>
      <c r="Z55" s="65" t="str">
        <f t="shared" si="25"/>
        <v/>
      </c>
      <c r="AA55" s="79" t="str">
        <f t="shared" si="26"/>
        <v/>
      </c>
      <c r="AB55" s="80">
        <f>J31</f>
        <v>0</v>
      </c>
      <c r="AC55" s="83" t="str">
        <f t="shared" si="27"/>
        <v/>
      </c>
      <c r="AD55" s="84" t="str">
        <f t="shared" si="28"/>
        <v/>
      </c>
      <c r="AE55" s="84" t="str">
        <f t="shared" si="29"/>
        <v/>
      </c>
    </row>
    <row r="56" spans="1:31" ht="16.5" customHeight="1" thickBot="1" x14ac:dyDescent="0.6">
      <c r="A56" s="164"/>
      <c r="B56" s="165"/>
      <c r="C56" s="165"/>
      <c r="D56" s="166"/>
      <c r="E56" s="17"/>
      <c r="F56" s="245"/>
      <c r="G56" s="246"/>
      <c r="H56" s="246"/>
      <c r="I56" s="246"/>
      <c r="J56" s="246"/>
      <c r="K56" s="246"/>
      <c r="L56" s="247"/>
      <c r="M56" s="20"/>
      <c r="P56" s="147">
        <v>6288067</v>
      </c>
      <c r="Q56" s="70" t="s">
        <v>147</v>
      </c>
      <c r="R56" s="67">
        <f>R54+$R$14</f>
        <v>95.817120000000003</v>
      </c>
      <c r="S56" s="67">
        <f t="shared" si="19"/>
        <v>119.7714</v>
      </c>
      <c r="T56" s="67">
        <f t="shared" si="20"/>
        <v>96.957120000000003</v>
      </c>
      <c r="U56" s="67">
        <f t="shared" si="21"/>
        <v>120.9114</v>
      </c>
      <c r="V56" s="74">
        <f t="shared" si="11"/>
        <v>2</v>
      </c>
      <c r="W56" s="75" t="str">
        <f t="shared" si="22"/>
        <v/>
      </c>
      <c r="X56" s="72" t="str">
        <f t="shared" si="23"/>
        <v/>
      </c>
      <c r="Y56" s="74" t="str">
        <f t="shared" si="24"/>
        <v>-</v>
      </c>
      <c r="Z56" s="65" t="str">
        <f t="shared" si="25"/>
        <v/>
      </c>
      <c r="AA56" s="79" t="str">
        <f t="shared" si="26"/>
        <v/>
      </c>
      <c r="AB56" s="80">
        <f>K31</f>
        <v>0</v>
      </c>
      <c r="AC56" s="83" t="str">
        <f t="shared" si="27"/>
        <v/>
      </c>
      <c r="AD56" s="84" t="str">
        <f t="shared" si="28"/>
        <v/>
      </c>
      <c r="AE56" s="84" t="str">
        <f t="shared" si="29"/>
        <v/>
      </c>
    </row>
    <row r="57" spans="1:31" ht="92.4" customHeight="1" thickBot="1" x14ac:dyDescent="0.6">
      <c r="A57" s="126" t="s">
        <v>195</v>
      </c>
      <c r="B57" s="235" t="s">
        <v>157</v>
      </c>
      <c r="C57" s="236"/>
      <c r="D57" s="236"/>
      <c r="E57" s="236"/>
      <c r="F57" s="237"/>
      <c r="G57" s="237"/>
      <c r="H57" s="237"/>
      <c r="I57" s="237"/>
      <c r="J57" s="237"/>
      <c r="K57" s="238"/>
      <c r="L57" s="32"/>
      <c r="M57" s="33"/>
      <c r="P57" s="64">
        <v>4032659</v>
      </c>
      <c r="Q57" s="146" t="s">
        <v>165</v>
      </c>
      <c r="R57" s="66">
        <v>40.377699999999997</v>
      </c>
      <c r="S57" s="67">
        <f t="shared" si="19"/>
        <v>50.472124999999998</v>
      </c>
      <c r="T57" s="67">
        <f t="shared" si="20"/>
        <v>41.517699999999998</v>
      </c>
      <c r="U57" s="67">
        <f t="shared" si="21"/>
        <v>51.612124999999999</v>
      </c>
      <c r="V57" s="74">
        <f t="shared" si="11"/>
        <v>2</v>
      </c>
      <c r="W57" s="75" t="str">
        <f t="shared" si="22"/>
        <v/>
      </c>
      <c r="X57" s="72" t="str">
        <f t="shared" si="23"/>
        <v/>
      </c>
      <c r="Y57" s="74" t="str">
        <f t="shared" si="24"/>
        <v>-</v>
      </c>
      <c r="Z57" s="65" t="str">
        <f t="shared" si="25"/>
        <v/>
      </c>
      <c r="AA57" s="79" t="str">
        <f t="shared" si="26"/>
        <v/>
      </c>
      <c r="AB57" s="80">
        <f>I38</f>
        <v>0</v>
      </c>
      <c r="AC57" s="83" t="str">
        <f t="shared" si="27"/>
        <v/>
      </c>
      <c r="AD57" s="84" t="str">
        <f t="shared" si="28"/>
        <v/>
      </c>
      <c r="AE57" s="84" t="str">
        <f t="shared" si="29"/>
        <v/>
      </c>
    </row>
    <row r="58" spans="1:31" ht="20.100000000000001" x14ac:dyDescent="0.55000000000000004">
      <c r="A58" s="103" t="s">
        <v>185</v>
      </c>
      <c r="B58" s="2"/>
      <c r="C58" s="2"/>
      <c r="D58" s="2"/>
      <c r="E58" s="1"/>
      <c r="F58" s="5"/>
      <c r="G58" s="5"/>
      <c r="H58" s="5"/>
      <c r="I58" s="5"/>
      <c r="J58" s="5"/>
      <c r="K58" s="5"/>
      <c r="L58" s="5"/>
      <c r="P58" s="64">
        <v>4032660</v>
      </c>
      <c r="Q58" s="146" t="s">
        <v>166</v>
      </c>
      <c r="R58" s="66">
        <v>41.515099999999997</v>
      </c>
      <c r="S58" s="67">
        <f t="shared" si="19"/>
        <v>51.893874999999994</v>
      </c>
      <c r="T58" s="67">
        <f t="shared" si="20"/>
        <v>42.655099999999997</v>
      </c>
      <c r="U58" s="67">
        <f t="shared" si="21"/>
        <v>53.033874999999995</v>
      </c>
      <c r="V58" s="74">
        <f t="shared" si="11"/>
        <v>2</v>
      </c>
      <c r="W58" s="75" t="str">
        <f t="shared" si="22"/>
        <v/>
      </c>
      <c r="X58" s="72" t="str">
        <f t="shared" si="23"/>
        <v/>
      </c>
      <c r="Y58" s="74" t="str">
        <f t="shared" si="24"/>
        <v>-</v>
      </c>
      <c r="Z58" s="65" t="str">
        <f t="shared" si="25"/>
        <v/>
      </c>
      <c r="AA58" s="79" t="str">
        <f t="shared" si="26"/>
        <v/>
      </c>
      <c r="AB58" s="80">
        <f>I39</f>
        <v>0</v>
      </c>
      <c r="AC58" s="83" t="str">
        <f t="shared" si="27"/>
        <v/>
      </c>
      <c r="AD58" s="84" t="str">
        <f t="shared" si="28"/>
        <v/>
      </c>
      <c r="AE58" s="84" t="str">
        <f t="shared" si="29"/>
        <v/>
      </c>
    </row>
    <row r="59" spans="1:31" ht="7.8" customHeight="1" x14ac:dyDescent="0.55000000000000004">
      <c r="A59" s="2"/>
      <c r="B59" s="2"/>
      <c r="C59" s="2"/>
      <c r="D59" s="2"/>
      <c r="E59" s="1"/>
      <c r="F59" s="5"/>
      <c r="G59" s="5"/>
      <c r="H59" s="5"/>
      <c r="I59" s="5"/>
      <c r="J59" s="5"/>
      <c r="K59" s="5"/>
      <c r="L59" s="5"/>
      <c r="P59" s="64">
        <v>4032661</v>
      </c>
      <c r="Q59" s="146" t="s">
        <v>167</v>
      </c>
      <c r="R59" s="66">
        <v>45.216819999999998</v>
      </c>
      <c r="S59" s="67">
        <f t="shared" si="19"/>
        <v>56.521024999999995</v>
      </c>
      <c r="T59" s="67">
        <f t="shared" si="20"/>
        <v>46.356819999999999</v>
      </c>
      <c r="U59" s="67">
        <f t="shared" si="21"/>
        <v>57.661024999999995</v>
      </c>
      <c r="V59" s="74">
        <f t="shared" si="11"/>
        <v>2</v>
      </c>
      <c r="W59" s="75" t="str">
        <f t="shared" si="22"/>
        <v/>
      </c>
      <c r="X59" s="72" t="str">
        <f t="shared" si="23"/>
        <v/>
      </c>
      <c r="Y59" s="74" t="str">
        <f t="shared" si="24"/>
        <v>-</v>
      </c>
      <c r="Z59" s="65" t="str">
        <f t="shared" si="25"/>
        <v/>
      </c>
      <c r="AA59" s="79" t="str">
        <f t="shared" si="26"/>
        <v/>
      </c>
      <c r="AB59" s="80">
        <f>I40</f>
        <v>0</v>
      </c>
      <c r="AC59" s="83" t="str">
        <f t="shared" si="27"/>
        <v/>
      </c>
      <c r="AD59" s="84" t="str">
        <f t="shared" si="28"/>
        <v/>
      </c>
      <c r="AE59" s="84" t="str">
        <f t="shared" si="29"/>
        <v/>
      </c>
    </row>
    <row r="60" spans="1:31" ht="19.95" hidden="1" customHeight="1" x14ac:dyDescent="0.7">
      <c r="A60" s="222"/>
      <c r="B60" s="222"/>
      <c r="C60" s="222"/>
      <c r="D60" s="222"/>
      <c r="E60" s="1"/>
      <c r="F60" s="6"/>
      <c r="G60" s="6"/>
      <c r="H60" s="6"/>
      <c r="I60" s="6"/>
      <c r="J60" s="6"/>
      <c r="K60" s="6"/>
      <c r="L60" s="6"/>
      <c r="P60" s="64">
        <v>4032662</v>
      </c>
      <c r="Q60" s="71" t="s">
        <v>168</v>
      </c>
      <c r="R60" s="66">
        <v>47.74</v>
      </c>
      <c r="S60" s="67">
        <f t="shared" si="19"/>
        <v>59.675000000000004</v>
      </c>
      <c r="T60" s="67">
        <f t="shared" si="20"/>
        <v>48.88</v>
      </c>
      <c r="U60" s="67">
        <f t="shared" si="21"/>
        <v>60.815000000000005</v>
      </c>
      <c r="V60" s="74">
        <f t="shared" si="11"/>
        <v>2</v>
      </c>
      <c r="W60" s="75" t="str">
        <f t="shared" si="22"/>
        <v/>
      </c>
      <c r="X60" s="72" t="str">
        <f t="shared" si="23"/>
        <v/>
      </c>
      <c r="Y60" s="74" t="str">
        <f t="shared" si="24"/>
        <v>-</v>
      </c>
      <c r="Z60" s="65" t="str">
        <f t="shared" si="25"/>
        <v/>
      </c>
      <c r="AA60" s="79" t="str">
        <f t="shared" si="26"/>
        <v/>
      </c>
      <c r="AB60" s="80">
        <f>I41</f>
        <v>0</v>
      </c>
      <c r="AC60" s="83" t="str">
        <f t="shared" si="27"/>
        <v/>
      </c>
      <c r="AD60" s="84" t="str">
        <f t="shared" si="28"/>
        <v/>
      </c>
      <c r="AE60" s="84" t="str">
        <f t="shared" si="29"/>
        <v/>
      </c>
    </row>
    <row r="61" spans="1:31" ht="19.95" hidden="1" customHeight="1" x14ac:dyDescent="0.7">
      <c r="A61" s="142"/>
      <c r="B61" s="142"/>
      <c r="C61" s="142"/>
      <c r="D61" s="142"/>
      <c r="E61" s="1"/>
      <c r="F61" s="6"/>
      <c r="G61" s="6"/>
      <c r="H61" s="6"/>
      <c r="I61" s="6"/>
      <c r="J61" s="6"/>
      <c r="K61" s="6"/>
      <c r="L61" s="6"/>
      <c r="P61" s="64">
        <v>4032663</v>
      </c>
      <c r="Q61" s="71" t="s">
        <v>169</v>
      </c>
      <c r="R61" s="66">
        <v>54.01</v>
      </c>
      <c r="S61" s="67">
        <f t="shared" ref="S61" si="30">R61*(1+$R$12)</f>
        <v>67.512500000000003</v>
      </c>
      <c r="T61" s="67">
        <f t="shared" ref="T61" si="31">R61+$R$15</f>
        <v>55.15</v>
      </c>
      <c r="U61" s="67">
        <f t="shared" ref="U61" si="32">S61+$R$15</f>
        <v>68.652500000000003</v>
      </c>
      <c r="V61" s="74">
        <f t="shared" si="11"/>
        <v>2</v>
      </c>
      <c r="W61" s="75" t="str">
        <f t="shared" ref="W61" si="33">IF(AB61=0,"",IF(V61=1,"YES","NO"))</f>
        <v/>
      </c>
      <c r="X61" s="72" t="str">
        <f t="shared" ref="X61" si="34">IF(AB61=0,"",IF(AB61&lt;$U$14,"YES","NO"))</f>
        <v/>
      </c>
      <c r="Y61" s="74" t="str">
        <f t="shared" ref="Y61" si="35">CONCATENATE(W61,"-",X61)</f>
        <v>-</v>
      </c>
      <c r="Z61" s="65" t="str">
        <f t="shared" ref="Z61" si="36">IF(AB61=0,"",IF(Y61="NO-NO",R61,IF(Y61="NO-YES",S61,IF(Y61="YES-NO",T61,U61))))</f>
        <v/>
      </c>
      <c r="AA61" s="79" t="str">
        <f t="shared" ref="AA61" si="37">IF(Z61="","",Z61/$R$13)</f>
        <v/>
      </c>
      <c r="AB61" s="80">
        <f>I42</f>
        <v>0</v>
      </c>
      <c r="AC61" s="83" t="str">
        <f t="shared" ref="AC61" si="38">IF(AB61=0,"",AB61)</f>
        <v/>
      </c>
      <c r="AD61" s="84" t="str">
        <f t="shared" ref="AD61" si="39">IF(AB61=0,"",IF($B$3="CANADA",(AA61*(1-$B$14)),(Z61*(1-$B$14))))</f>
        <v/>
      </c>
      <c r="AE61" s="84" t="str">
        <f t="shared" ref="AE61" si="40">IF(AB61=0,"",AC61*AD61)</f>
        <v/>
      </c>
    </row>
    <row r="62" spans="1:31" ht="19.95" hidden="1" customHeight="1" thickBot="1" x14ac:dyDescent="0.6"/>
    <row r="63" spans="1:31" ht="19.95" hidden="1" customHeight="1" thickBot="1" x14ac:dyDescent="0.6">
      <c r="AE63" s="124">
        <f>SUM(AE18:AE61)</f>
        <v>0</v>
      </c>
    </row>
  </sheetData>
  <sheetProtection algorithmName="SHA-512" hashValue="P6taniUHMyWmnm85/10N4+oUF6yTXX+nzArr9U75cyqDDfJ50Fu0xEy6fKOEUCL1Pu2/Qxrm+0PO96qZ3BVHEA==" saltValue="TiBfUQyfwFv4aG39ZcDh/g==" spinCount="100000" sheet="1" objects="1" scenarios="1"/>
  <mergeCells count="101">
    <mergeCell ref="F27:F28"/>
    <mergeCell ref="G27:G28"/>
    <mergeCell ref="C21:D21"/>
    <mergeCell ref="C26:D26"/>
    <mergeCell ref="C27:D27"/>
    <mergeCell ref="H25:H26"/>
    <mergeCell ref="I25:I26"/>
    <mergeCell ref="J25:J26"/>
    <mergeCell ref="B16:D16"/>
    <mergeCell ref="B17:D17"/>
    <mergeCell ref="B18:D18"/>
    <mergeCell ref="B19:D19"/>
    <mergeCell ref="H23:H24"/>
    <mergeCell ref="F23:F24"/>
    <mergeCell ref="G23:G24"/>
    <mergeCell ref="F25:F26"/>
    <mergeCell ref="G25:G26"/>
    <mergeCell ref="A60:D60"/>
    <mergeCell ref="A45:D48"/>
    <mergeCell ref="B36:D36"/>
    <mergeCell ref="B37:D37"/>
    <mergeCell ref="A35:D35"/>
    <mergeCell ref="B57:K57"/>
    <mergeCell ref="F44:L56"/>
    <mergeCell ref="A51:D52"/>
    <mergeCell ref="F29:F30"/>
    <mergeCell ref="G29:G30"/>
    <mergeCell ref="I43:J43"/>
    <mergeCell ref="F31:F32"/>
    <mergeCell ref="G31:G32"/>
    <mergeCell ref="F34:I34"/>
    <mergeCell ref="F35:H36"/>
    <mergeCell ref="I35:I37"/>
    <mergeCell ref="H31:H32"/>
    <mergeCell ref="I31:I32"/>
    <mergeCell ref="J31:J32"/>
    <mergeCell ref="B29:D29"/>
    <mergeCell ref="B30:D30"/>
    <mergeCell ref="K31:K32"/>
    <mergeCell ref="L31:L32"/>
    <mergeCell ref="A31:A33"/>
    <mergeCell ref="K25:K26"/>
    <mergeCell ref="L25:L26"/>
    <mergeCell ref="I27:I28"/>
    <mergeCell ref="J27:J28"/>
    <mergeCell ref="K27:K28"/>
    <mergeCell ref="L27:L28"/>
    <mergeCell ref="H29:H30"/>
    <mergeCell ref="I29:I30"/>
    <mergeCell ref="J29:J30"/>
    <mergeCell ref="K29:K30"/>
    <mergeCell ref="L29:L30"/>
    <mergeCell ref="H27:H28"/>
    <mergeCell ref="L21:L22"/>
    <mergeCell ref="K23:K24"/>
    <mergeCell ref="L23:L24"/>
    <mergeCell ref="B14:D14"/>
    <mergeCell ref="F19:F20"/>
    <mergeCell ref="G19:G20"/>
    <mergeCell ref="F21:F22"/>
    <mergeCell ref="G21:G22"/>
    <mergeCell ref="I23:I24"/>
    <mergeCell ref="J23:J24"/>
    <mergeCell ref="G17:G18"/>
    <mergeCell ref="L17:L18"/>
    <mergeCell ref="H19:H20"/>
    <mergeCell ref="I19:I20"/>
    <mergeCell ref="J19:J20"/>
    <mergeCell ref="K19:K20"/>
    <mergeCell ref="L19:L20"/>
    <mergeCell ref="K17:K18"/>
    <mergeCell ref="H17:H18"/>
    <mergeCell ref="I17:I18"/>
    <mergeCell ref="J17:J18"/>
    <mergeCell ref="H21:H22"/>
    <mergeCell ref="I21:I22"/>
    <mergeCell ref="J21:J22"/>
    <mergeCell ref="B31:D33"/>
    <mergeCell ref="A53:D56"/>
    <mergeCell ref="A1:K1"/>
    <mergeCell ref="B13:D13"/>
    <mergeCell ref="B15:D15"/>
    <mergeCell ref="B3:E3"/>
    <mergeCell ref="G4:L4"/>
    <mergeCell ref="G5:L5"/>
    <mergeCell ref="G6:L6"/>
    <mergeCell ref="G7:L7"/>
    <mergeCell ref="G8:L8"/>
    <mergeCell ref="J13:J15"/>
    <mergeCell ref="K13:K15"/>
    <mergeCell ref="L13:L15"/>
    <mergeCell ref="H10:K10"/>
    <mergeCell ref="H12:J12"/>
    <mergeCell ref="A22:A23"/>
    <mergeCell ref="B22:D23"/>
    <mergeCell ref="F13:G14"/>
    <mergeCell ref="H13:H15"/>
    <mergeCell ref="I13:I15"/>
    <mergeCell ref="F16:L16"/>
    <mergeCell ref="F17:F18"/>
    <mergeCell ref="K21:K22"/>
  </mergeCells>
  <phoneticPr fontId="32" type="noConversion"/>
  <conditionalFormatting sqref="C21:D21">
    <cfRule type="containsBlanks" dxfId="10" priority="5">
      <formula>LEN(TRIM(C21))=0</formula>
    </cfRule>
  </conditionalFormatting>
  <conditionalFormatting sqref="C26:D26">
    <cfRule type="containsBlanks" dxfId="9" priority="4">
      <formula>LEN(TRIM(C26))=0</formula>
    </cfRule>
  </conditionalFormatting>
  <conditionalFormatting sqref="C27:D27">
    <cfRule type="containsBlanks" dxfId="8" priority="3">
      <formula>LEN(TRIM(C27))=0</formula>
    </cfRule>
  </conditionalFormatting>
  <conditionalFormatting sqref="B29:D29">
    <cfRule type="containsBlanks" dxfId="7" priority="2">
      <formula>LEN(TRIM(B29))=0</formula>
    </cfRule>
  </conditionalFormatting>
  <conditionalFormatting sqref="B30:D30">
    <cfRule type="expression" dxfId="6" priority="1">
      <formula>AND(B29="UPS COLLECT",B30="")</formula>
    </cfRule>
  </conditionalFormatting>
  <dataValidations xWindow="355" yWindow="568" count="9">
    <dataValidation type="list" showInputMessage="1" showErrorMessage="1" promptTitle="Select Reconditioning Ship To" sqref="B3:E3" xr:uid="{8676B8BA-4433-4578-AE60-563FD1F86BC9}">
      <formula1>"CANADA, PENNSYLVANIA"</formula1>
    </dataValidation>
    <dataValidation type="textLength" allowBlank="1" showErrorMessage="1" errorTitle="SAP Acct# 8 Digits" promptTitle="Customer Acct Number:" prompt="If you know what your Kennametal Acct# is, please enter it here." sqref="B13:D13" xr:uid="{291429C1-1B12-496F-95BC-193BDDF7465A}">
      <formula1>8</formula1>
      <formula2>8</formula2>
    </dataValidation>
    <dataValidation type="decimal" showErrorMessage="1" prompt="Enter the functional discount (if known) assigned the the SAP Account Number above." sqref="B14:D14" xr:uid="{0EA511F3-9CB8-485A-8E7D-9924D3DB8E12}">
      <formula1>0</formula1>
      <formula2>0.25</formula2>
    </dataValidation>
    <dataValidation allowBlank="1" showErrorMessage="1" sqref="B15:D19 A31:A33 A35:D35" xr:uid="{548B14FA-60E8-41C3-AAC3-89FE1FBAA999}"/>
    <dataValidation type="list" allowBlank="1" showInputMessage="1" showErrorMessage="1" errorTitle="Must be YES -or- NO" sqref="C21:D21 C26:D27" xr:uid="{E5C40502-CBC3-45D9-99B1-1B785A7B67EC}">
      <formula1>"YES, NO"</formula1>
    </dataValidation>
    <dataValidation allowBlank="1" showErrorMessage="1" promptTitle="Return Shipping Method:" prompt="How would you like us to return the reground drills, please make a selection of these UPS methods; Regular-Ground Service, 2nd Day Air, or Next Day Air?" sqref="A30 A34:D34" xr:uid="{6C822E97-8BF1-4FDC-A4A9-0EAFCAA85195}"/>
    <dataValidation allowBlank="1" showErrorMessage="1" prompt="How would you like us to return the reground drills, please make a selection of these UPS methods; Regular-Ground Service, 2nd Day Air, or Next Day Air?" sqref="A29" xr:uid="{24E326CA-F33B-481B-A188-9EFF4EC4E3F9}"/>
    <dataValidation type="list" allowBlank="1" showInputMessage="1" showErrorMessage="1" sqref="B29:D29" xr:uid="{5BE20B73-6213-4535-A11E-AEC0A9AA9DCD}">
      <formula1>"UPS GROUND, UPS NEXT DAY AIR, UPS COLLECT, OTHER"</formula1>
    </dataValidation>
    <dataValidation type="whole" allowBlank="1" showErrorMessage="1" errorTitle="Must be a Whole Number !!" error="Must be a Whole Number !!" promptTitle="Must be a Whole Number !!" prompt="Must be a Whole Number !!" sqref="H17:L32 I38:I42" xr:uid="{00B17590-0169-45DD-BE03-75FB06E0595D}">
      <formula1>0</formula1>
      <formula2>99999</formula2>
    </dataValidation>
  </dataValidations>
  <printOptions horizontalCentered="1"/>
  <pageMargins left="0.2" right="0.2" top="0.75" bottom="0.75" header="0.3" footer="0.3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Option Button 18">
              <controlPr defaultSize="0" autoFill="0" autoLine="0" autoPict="0">
                <anchor moveWithCells="1">
                  <from>
                    <xdr:col>10</xdr:col>
                    <xdr:colOff>365760</xdr:colOff>
                    <xdr:row>10</xdr:row>
                    <xdr:rowOff>213360</xdr:rowOff>
                  </from>
                  <to>
                    <xdr:col>10</xdr:col>
                    <xdr:colOff>739140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Option Button 19">
              <controlPr defaultSize="0" autoFill="0" autoLine="0" autoPict="0">
                <anchor moveWithCells="1">
                  <from>
                    <xdr:col>11</xdr:col>
                    <xdr:colOff>411480</xdr:colOff>
                    <xdr:row>10</xdr:row>
                    <xdr:rowOff>220980</xdr:rowOff>
                  </from>
                  <to>
                    <xdr:col>11</xdr:col>
                    <xdr:colOff>784860</xdr:colOff>
                    <xdr:row>12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0548-14F2-4FD1-95C6-DB1F283E407D}">
  <sheetPr filterMode="1">
    <pageSetUpPr fitToPage="1"/>
  </sheetPr>
  <dimension ref="A1:AE76"/>
  <sheetViews>
    <sheetView showGridLines="0" zoomScale="110" zoomScaleNormal="110" workbookViewId="0">
      <selection activeCell="Q67" sqref="Q67:R67"/>
    </sheetView>
  </sheetViews>
  <sheetFormatPr defaultColWidth="0" defaultRowHeight="14.4" zeroHeight="1" x14ac:dyDescent="0.55000000000000004"/>
  <cols>
    <col min="1" max="1" width="0.7890625" customWidth="1"/>
    <col min="2" max="7" width="4.3125" customWidth="1"/>
    <col min="8" max="8" width="8.3125" customWidth="1"/>
    <col min="9" max="9" width="8.1015625" customWidth="1"/>
    <col min="10" max="10" width="7.20703125" customWidth="1"/>
    <col min="11" max="11" width="6.5234375" customWidth="1"/>
    <col min="12" max="19" width="4.3125" customWidth="1"/>
    <col min="20" max="20" width="5" customWidth="1"/>
    <col min="21" max="22" width="4.3125" customWidth="1"/>
    <col min="23" max="23" width="3.20703125" customWidth="1"/>
    <col min="24" max="28" width="4.3125" customWidth="1"/>
    <col min="29" max="29" width="8.41796875" customWidth="1"/>
    <col min="30" max="31" width="1.20703125" customWidth="1"/>
    <col min="32" max="16384" width="20.7890625" hidden="1"/>
  </cols>
  <sheetData>
    <row r="1" spans="1:30" ht="4.8" customHeight="1" x14ac:dyDescent="0.55000000000000004">
      <c r="A1" s="86"/>
      <c r="B1" s="86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14"/>
      <c r="AC1" s="41"/>
      <c r="AD1" s="14"/>
    </row>
    <row r="2" spans="1:30" ht="20.399999999999999" x14ac:dyDescent="0.75">
      <c r="A2" s="29"/>
      <c r="B2" s="29"/>
      <c r="C2" s="21"/>
      <c r="D2" s="21"/>
      <c r="E2" s="21"/>
      <c r="F2" s="21"/>
      <c r="G2" s="89" t="s">
        <v>186</v>
      </c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90" t="s">
        <v>189</v>
      </c>
      <c r="U2" s="21"/>
      <c r="V2" s="21"/>
      <c r="W2" s="21"/>
      <c r="X2" s="21"/>
      <c r="Y2" s="21"/>
      <c r="Z2" s="21"/>
      <c r="AA2" s="324" t="s">
        <v>76</v>
      </c>
      <c r="AB2" s="325"/>
      <c r="AC2" s="128"/>
      <c r="AD2" s="20"/>
    </row>
    <row r="3" spans="1:30" ht="20.399999999999999" x14ac:dyDescent="0.75">
      <c r="A3" s="29"/>
      <c r="B3" s="29"/>
      <c r="C3" s="21"/>
      <c r="D3" s="21"/>
      <c r="E3" s="21"/>
      <c r="F3" s="21"/>
      <c r="G3" s="89" t="s">
        <v>44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90" t="s">
        <v>47</v>
      </c>
      <c r="U3" s="21"/>
      <c r="V3" s="21"/>
      <c r="W3" s="21"/>
      <c r="X3" s="21"/>
      <c r="Y3" s="21"/>
      <c r="Z3" s="21"/>
      <c r="AA3" s="346" t="s">
        <v>161</v>
      </c>
      <c r="AB3" s="325"/>
      <c r="AC3" s="128"/>
      <c r="AD3" s="20"/>
    </row>
    <row r="4" spans="1:30" ht="20.399999999999999" x14ac:dyDescent="0.75">
      <c r="A4" s="29"/>
      <c r="B4" s="29"/>
      <c r="C4" s="21"/>
      <c r="D4" s="21"/>
      <c r="E4" s="21"/>
      <c r="F4" s="21"/>
      <c r="G4" s="89" t="s">
        <v>45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90" t="s">
        <v>48</v>
      </c>
      <c r="U4" s="21"/>
      <c r="V4" s="21"/>
      <c r="W4" s="21"/>
      <c r="X4" s="21"/>
      <c r="Y4" s="21"/>
      <c r="Z4" s="21"/>
      <c r="AA4" s="21"/>
      <c r="AB4" s="20"/>
      <c r="AC4" s="21"/>
      <c r="AD4" s="20"/>
    </row>
    <row r="5" spans="1:30" x14ac:dyDescent="0.55000000000000004">
      <c r="A5" s="29"/>
      <c r="B5" s="29"/>
      <c r="C5" s="21"/>
      <c r="D5" s="21"/>
      <c r="E5" s="21"/>
      <c r="F5" s="21"/>
      <c r="G5" s="89" t="s">
        <v>46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0"/>
      <c r="AC5" s="21"/>
      <c r="AD5" s="20"/>
    </row>
    <row r="6" spans="1:30" ht="20.7" thickBot="1" x14ac:dyDescent="0.8">
      <c r="A6" s="29"/>
      <c r="B6" s="29"/>
      <c r="C6" s="21"/>
      <c r="D6" s="21"/>
      <c r="E6" s="21"/>
      <c r="F6" s="21"/>
      <c r="G6" s="89" t="s">
        <v>187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90" t="s">
        <v>49</v>
      </c>
      <c r="U6" s="21"/>
      <c r="V6" s="21"/>
      <c r="W6" s="355">
        <f ca="1">TODAY()+30</f>
        <v>44364</v>
      </c>
      <c r="X6" s="356"/>
      <c r="Y6" s="356"/>
      <c r="Z6" s="356"/>
      <c r="AA6" s="356"/>
      <c r="AB6" s="20"/>
      <c r="AC6" s="21"/>
      <c r="AD6" s="20"/>
    </row>
    <row r="7" spans="1:30" ht="14.7" thickBot="1" x14ac:dyDescent="0.6">
      <c r="A7" s="29"/>
      <c r="B7" s="29"/>
      <c r="C7" s="21"/>
      <c r="D7" s="21"/>
      <c r="E7" s="21"/>
      <c r="F7" s="21"/>
      <c r="G7" s="89" t="s">
        <v>188</v>
      </c>
      <c r="H7" s="21"/>
      <c r="I7" s="21"/>
      <c r="J7" s="21"/>
      <c r="K7" s="21"/>
      <c r="L7" s="21"/>
      <c r="M7" s="21"/>
      <c r="N7" s="21"/>
      <c r="O7" s="21"/>
      <c r="P7" s="21"/>
      <c r="Q7" s="104" t="s">
        <v>79</v>
      </c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6"/>
      <c r="AC7" s="137"/>
      <c r="AD7" s="20"/>
    </row>
    <row r="8" spans="1:30" ht="16.8" customHeight="1" thickBot="1" x14ac:dyDescent="0.6">
      <c r="A8" s="29"/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357" t="str">
        <f>IF('Widia Drilling Recon Form'!C26="NO","** Do not recondition tools requiring cutoff.**","** Recondition tools requiring cutoff. **")</f>
        <v>** Do not recondition tools requiring cutoff.**</v>
      </c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9"/>
      <c r="AC8" s="138"/>
      <c r="AD8" s="20"/>
    </row>
    <row r="9" spans="1:30" x14ac:dyDescent="0.55000000000000004">
      <c r="A9" s="29"/>
      <c r="B9" s="93" t="s">
        <v>57</v>
      </c>
      <c r="C9" s="41"/>
      <c r="D9" s="41"/>
      <c r="E9" s="41"/>
      <c r="F9" s="41"/>
      <c r="G9" s="41"/>
      <c r="H9" s="41"/>
      <c r="I9" s="41"/>
      <c r="J9" s="41"/>
      <c r="K9" s="14"/>
      <c r="L9" s="93" t="s">
        <v>58</v>
      </c>
      <c r="M9" s="41"/>
      <c r="N9" s="41"/>
      <c r="O9" s="41"/>
      <c r="P9" s="14"/>
      <c r="Q9" s="93" t="s">
        <v>59</v>
      </c>
      <c r="R9" s="41"/>
      <c r="S9" s="41"/>
      <c r="T9" s="41"/>
      <c r="U9" s="14"/>
      <c r="V9" s="86" t="s">
        <v>60</v>
      </c>
      <c r="W9" s="41"/>
      <c r="X9" s="41"/>
      <c r="Y9" s="41"/>
      <c r="Z9" s="41"/>
      <c r="AA9" s="41"/>
      <c r="AB9" s="14"/>
      <c r="AC9" s="21"/>
      <c r="AD9" s="20"/>
    </row>
    <row r="10" spans="1:30" ht="14.7" thickBot="1" x14ac:dyDescent="0.6">
      <c r="A10" s="29"/>
      <c r="B10" s="311" t="str">
        <f>IF('Widia Drilling Recon Form'!B15="","",'Widia Drilling Recon Form'!B15)</f>
        <v/>
      </c>
      <c r="C10" s="312"/>
      <c r="D10" s="312"/>
      <c r="E10" s="312"/>
      <c r="F10" s="312"/>
      <c r="G10" s="313">
        <f ca="1">TODAY()</f>
        <v>44334</v>
      </c>
      <c r="H10" s="313"/>
      <c r="I10" s="313"/>
      <c r="J10" s="313"/>
      <c r="K10" s="314"/>
      <c r="L10" s="317" t="str">
        <f>IF('Widia Drilling Recon Form'!B13="","",'Widia Drilling Recon Form'!B13)</f>
        <v/>
      </c>
      <c r="M10" s="316"/>
      <c r="N10" s="316"/>
      <c r="O10" s="316"/>
      <c r="P10" s="318"/>
      <c r="Q10" s="29"/>
      <c r="R10" s="21"/>
      <c r="S10" s="21"/>
      <c r="T10" s="21"/>
      <c r="U10" s="20"/>
      <c r="V10" s="319"/>
      <c r="W10" s="320"/>
      <c r="X10" s="320"/>
      <c r="Y10" s="320"/>
      <c r="Z10" s="321">
        <f ca="1">G10</f>
        <v>44334</v>
      </c>
      <c r="AA10" s="322"/>
      <c r="AB10" s="323"/>
      <c r="AC10" s="136"/>
      <c r="AD10" s="20"/>
    </row>
    <row r="11" spans="1:30" x14ac:dyDescent="0.55000000000000004">
      <c r="A11" s="29"/>
      <c r="B11" s="93" t="s">
        <v>61</v>
      </c>
      <c r="C11" s="41"/>
      <c r="D11" s="41"/>
      <c r="E11" s="41"/>
      <c r="F11" s="41"/>
      <c r="G11" s="41"/>
      <c r="H11" s="41"/>
      <c r="I11" s="41"/>
      <c r="J11" s="41"/>
      <c r="K11" s="14"/>
      <c r="L11" s="93" t="s">
        <v>62</v>
      </c>
      <c r="M11" s="41"/>
      <c r="N11" s="41"/>
      <c r="O11" s="41"/>
      <c r="P11" s="41"/>
      <c r="Q11" s="41"/>
      <c r="R11" s="41"/>
      <c r="S11" s="14"/>
      <c r="T11" s="93" t="s">
        <v>63</v>
      </c>
      <c r="U11" s="41"/>
      <c r="V11" s="41"/>
      <c r="W11" s="41"/>
      <c r="X11" s="41"/>
      <c r="Y11" s="41"/>
      <c r="Z11" s="41"/>
      <c r="AA11" s="41"/>
      <c r="AB11" s="14"/>
      <c r="AC11" s="21"/>
      <c r="AD11" s="20"/>
    </row>
    <row r="12" spans="1:30" ht="14.7" thickBot="1" x14ac:dyDescent="0.6">
      <c r="A12" s="29"/>
      <c r="B12" s="29"/>
      <c r="C12" s="21"/>
      <c r="D12" s="21"/>
      <c r="E12" s="21"/>
      <c r="F12" s="21"/>
      <c r="G12" s="21"/>
      <c r="H12" s="21"/>
      <c r="I12" s="21"/>
      <c r="J12" s="21"/>
      <c r="K12" s="20"/>
      <c r="L12" s="315" t="s">
        <v>190</v>
      </c>
      <c r="M12" s="324"/>
      <c r="N12" s="324"/>
      <c r="O12" s="324"/>
      <c r="P12" s="324"/>
      <c r="Q12" s="324"/>
      <c r="R12" s="324"/>
      <c r="S12" s="325"/>
      <c r="T12" s="326" t="str">
        <f>IF('Widia Drilling Recon Form'!B16="","",'Widia Drilling Recon Form'!B16)</f>
        <v/>
      </c>
      <c r="U12" s="327"/>
      <c r="V12" s="327"/>
      <c r="W12" s="327"/>
      <c r="X12" s="327"/>
      <c r="Y12" s="327"/>
      <c r="Z12" s="327"/>
      <c r="AA12" s="327"/>
      <c r="AB12" s="328"/>
      <c r="AC12" s="129"/>
      <c r="AD12" s="20"/>
    </row>
    <row r="13" spans="1:30" x14ac:dyDescent="0.55000000000000004">
      <c r="A13" s="29"/>
      <c r="B13" s="86" t="s">
        <v>64</v>
      </c>
      <c r="C13" s="41"/>
      <c r="D13" s="41"/>
      <c r="E13" s="41"/>
      <c r="F13" s="41"/>
      <c r="G13" s="41"/>
      <c r="H13" s="41"/>
      <c r="I13" s="41"/>
      <c r="J13" s="41"/>
      <c r="K13" s="41"/>
      <c r="L13" s="14"/>
      <c r="M13" s="86" t="s">
        <v>65</v>
      </c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14"/>
      <c r="AC13" s="21"/>
      <c r="AD13" s="20"/>
    </row>
    <row r="14" spans="1:30" ht="15.6" x14ac:dyDescent="0.6">
      <c r="A14" s="29"/>
      <c r="B14" s="329" t="str">
        <f>IF('Widia Drilling Recon Form'!G4="","",'Widia Drilling Recon Form'!G4)</f>
        <v/>
      </c>
      <c r="C14" s="330"/>
      <c r="D14" s="330"/>
      <c r="E14" s="330"/>
      <c r="F14" s="330"/>
      <c r="G14" s="330"/>
      <c r="H14" s="330"/>
      <c r="I14" s="330"/>
      <c r="J14" s="330"/>
      <c r="K14" s="330"/>
      <c r="L14" s="331"/>
      <c r="M14" s="329" t="str">
        <f>B14</f>
        <v/>
      </c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21"/>
      <c r="Z14" s="21"/>
      <c r="AA14" s="21"/>
      <c r="AB14" s="20"/>
      <c r="AC14" s="21"/>
      <c r="AD14" s="20"/>
    </row>
    <row r="15" spans="1:30" ht="15.6" x14ac:dyDescent="0.6">
      <c r="A15" s="29"/>
      <c r="B15" s="329" t="str">
        <f>IF('Widia Drilling Recon Form'!G5="","",'Widia Drilling Recon Form'!G5)</f>
        <v/>
      </c>
      <c r="C15" s="330"/>
      <c r="D15" s="330"/>
      <c r="E15" s="330"/>
      <c r="F15" s="330"/>
      <c r="G15" s="330"/>
      <c r="H15" s="330"/>
      <c r="I15" s="330"/>
      <c r="J15" s="330"/>
      <c r="K15" s="330"/>
      <c r="L15" s="331"/>
      <c r="M15" s="329" t="str">
        <f>B15</f>
        <v/>
      </c>
      <c r="N15" s="330"/>
      <c r="O15" s="330"/>
      <c r="P15" s="330"/>
      <c r="Q15" s="330"/>
      <c r="R15" s="330"/>
      <c r="S15" s="330"/>
      <c r="T15" s="330"/>
      <c r="U15" s="330"/>
      <c r="V15" s="330"/>
      <c r="W15" s="330"/>
      <c r="X15" s="330"/>
      <c r="Y15" s="21"/>
      <c r="Z15" s="21"/>
      <c r="AA15" s="21"/>
      <c r="AB15" s="20"/>
      <c r="AC15" s="21"/>
      <c r="AD15" s="20"/>
    </row>
    <row r="16" spans="1:30" ht="15.6" x14ac:dyDescent="0.6">
      <c r="A16" s="29"/>
      <c r="B16" s="329" t="str">
        <f>IF('Widia Drilling Recon Form'!G6="","",'Widia Drilling Recon Form'!G6)</f>
        <v/>
      </c>
      <c r="C16" s="330"/>
      <c r="D16" s="330"/>
      <c r="E16" s="330"/>
      <c r="F16" s="330"/>
      <c r="G16" s="330"/>
      <c r="H16" s="330"/>
      <c r="I16" s="330"/>
      <c r="J16" s="330"/>
      <c r="K16" s="330"/>
      <c r="L16" s="331"/>
      <c r="M16" s="329" t="str">
        <f>B16</f>
        <v/>
      </c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21"/>
      <c r="Z16" s="21"/>
      <c r="AA16" s="21"/>
      <c r="AB16" s="20"/>
      <c r="AC16" s="21"/>
      <c r="AD16" s="20"/>
    </row>
    <row r="17" spans="1:30" ht="15.6" x14ac:dyDescent="0.6">
      <c r="A17" s="29"/>
      <c r="B17" s="329" t="str">
        <f>IF('Widia Drilling Recon Form'!G7="","",'Widia Drilling Recon Form'!G7)</f>
        <v/>
      </c>
      <c r="C17" s="330"/>
      <c r="D17" s="330"/>
      <c r="E17" s="330"/>
      <c r="F17" s="330"/>
      <c r="G17" s="330"/>
      <c r="H17" s="330"/>
      <c r="I17" s="330"/>
      <c r="J17" s="330"/>
      <c r="K17" s="330"/>
      <c r="L17" s="331"/>
      <c r="M17" s="329" t="str">
        <f>B17</f>
        <v/>
      </c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111"/>
      <c r="Y17" s="21"/>
      <c r="Z17" s="21"/>
      <c r="AA17" s="21"/>
      <c r="AB17" s="20"/>
      <c r="AC17" s="21"/>
      <c r="AD17" s="20"/>
    </row>
    <row r="18" spans="1:30" ht="15.9" thickBot="1" x14ac:dyDescent="0.65">
      <c r="A18" s="29"/>
      <c r="B18" s="332" t="str">
        <f>IF('Widia Drilling Recon Form'!G8="","",'Widia Drilling Recon Form'!G8)</f>
        <v/>
      </c>
      <c r="C18" s="320"/>
      <c r="D18" s="320"/>
      <c r="E18" s="320"/>
      <c r="F18" s="320"/>
      <c r="G18" s="320"/>
      <c r="H18" s="320"/>
      <c r="I18" s="320"/>
      <c r="J18" s="320"/>
      <c r="K18" s="320"/>
      <c r="L18" s="333"/>
      <c r="M18" s="332" t="str">
        <f>B18</f>
        <v/>
      </c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88"/>
      <c r="Z18" s="88"/>
      <c r="AA18" s="88"/>
      <c r="AB18" s="33"/>
      <c r="AC18" s="21"/>
      <c r="AD18" s="20"/>
    </row>
    <row r="19" spans="1:30" x14ac:dyDescent="0.55000000000000004">
      <c r="A19" s="29"/>
      <c r="B19" s="93" t="s">
        <v>56</v>
      </c>
      <c r="C19" s="41"/>
      <c r="D19" s="41"/>
      <c r="E19" s="41"/>
      <c r="F19" s="41"/>
      <c r="G19" s="334" t="str">
        <f>IF(B20="UPS NEXT DAY AIR","",IF(B20="UPS GROUND","",IF(B20="UPS COLLECT",CONCATENATE("UPS ACCOUNT: ",'Widia Drilling Recon Form'!B30),'Widia Drilling Recon Form'!B31)))</f>
        <v/>
      </c>
      <c r="H19" s="334"/>
      <c r="I19" s="334"/>
      <c r="J19" s="334"/>
      <c r="K19" s="335"/>
      <c r="L19" s="93" t="s">
        <v>55</v>
      </c>
      <c r="M19" s="21"/>
      <c r="N19" s="21"/>
      <c r="O19" s="21"/>
      <c r="P19" s="21"/>
      <c r="Q19" s="21"/>
      <c r="R19" s="21"/>
      <c r="S19" s="20"/>
      <c r="T19" s="125" t="s">
        <v>67</v>
      </c>
      <c r="U19" s="21"/>
      <c r="V19" s="21"/>
      <c r="W19" s="21"/>
      <c r="X19" s="21"/>
      <c r="Y19" s="21"/>
      <c r="Z19" s="21"/>
      <c r="AA19" s="21"/>
      <c r="AB19" s="20"/>
      <c r="AC19" s="295" t="s">
        <v>160</v>
      </c>
      <c r="AD19" s="296"/>
    </row>
    <row r="20" spans="1:30" ht="14.7" thickBot="1" x14ac:dyDescent="0.6">
      <c r="A20" s="29"/>
      <c r="B20" s="315" t="str">
        <f>'Widia Drilling Recon Form'!B29</f>
        <v>UPS GROUND</v>
      </c>
      <c r="C20" s="316"/>
      <c r="D20" s="316"/>
      <c r="E20" s="316"/>
      <c r="F20" s="316"/>
      <c r="G20" s="336"/>
      <c r="H20" s="336"/>
      <c r="I20" s="336"/>
      <c r="J20" s="336"/>
      <c r="K20" s="337"/>
      <c r="L20" s="87"/>
      <c r="M20" s="88"/>
      <c r="N20" s="88"/>
      <c r="O20" s="88"/>
      <c r="P20" s="88"/>
      <c r="Q20" s="88"/>
      <c r="R20" s="88"/>
      <c r="S20" s="33"/>
      <c r="T20" s="21"/>
      <c r="U20" s="21"/>
      <c r="V20" s="21"/>
      <c r="W20" s="21"/>
      <c r="X20" s="21"/>
      <c r="Y20" s="21"/>
      <c r="Z20" s="21"/>
      <c r="AA20" s="21"/>
      <c r="AB20" s="20"/>
      <c r="AC20" s="297"/>
      <c r="AD20" s="298"/>
    </row>
    <row r="21" spans="1:30" x14ac:dyDescent="0.55000000000000004">
      <c r="A21" s="29"/>
      <c r="B21" s="93" t="s">
        <v>68</v>
      </c>
      <c r="C21" s="41"/>
      <c r="D21" s="41"/>
      <c r="E21" s="41"/>
      <c r="F21" s="41"/>
      <c r="G21" s="41"/>
      <c r="H21" s="41"/>
      <c r="I21" s="41"/>
      <c r="J21" s="41"/>
      <c r="K21" s="41"/>
      <c r="L21" s="21"/>
      <c r="M21" s="21"/>
      <c r="N21" s="21"/>
      <c r="O21" s="21"/>
      <c r="P21" s="21"/>
      <c r="Q21" s="21"/>
      <c r="R21" s="21"/>
      <c r="S21" s="20"/>
      <c r="T21" s="96" t="s">
        <v>70</v>
      </c>
      <c r="U21" s="41"/>
      <c r="V21" s="41"/>
      <c r="W21" s="41"/>
      <c r="X21" s="41"/>
      <c r="Y21" s="41"/>
      <c r="Z21" s="41"/>
      <c r="AA21" s="41"/>
      <c r="AB21" s="14"/>
      <c r="AC21" s="297"/>
      <c r="AD21" s="298"/>
    </row>
    <row r="22" spans="1:30" ht="14.7" thickBot="1" x14ac:dyDescent="0.6">
      <c r="A22" s="29"/>
      <c r="B22" s="29"/>
      <c r="C22" s="21"/>
      <c r="D22" s="89" t="s">
        <v>69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0"/>
      <c r="T22" s="29"/>
      <c r="U22" s="21"/>
      <c r="V22" s="21"/>
      <c r="W22" s="21"/>
      <c r="X22" s="21"/>
      <c r="Y22" s="21"/>
      <c r="Z22" s="21"/>
      <c r="AA22" s="21"/>
      <c r="AB22" s="20"/>
      <c r="AC22" s="297"/>
      <c r="AD22" s="298"/>
    </row>
    <row r="23" spans="1:30" x14ac:dyDescent="0.55000000000000004">
      <c r="A23" s="29"/>
      <c r="B23" s="93" t="s">
        <v>71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14"/>
      <c r="T23" s="96" t="s">
        <v>72</v>
      </c>
      <c r="U23" s="41"/>
      <c r="V23" s="41"/>
      <c r="W23" s="41"/>
      <c r="X23" s="41"/>
      <c r="Y23" s="41"/>
      <c r="Z23" s="41"/>
      <c r="AA23" s="41"/>
      <c r="AB23" s="14"/>
      <c r="AC23" s="297"/>
      <c r="AD23" s="298"/>
    </row>
    <row r="24" spans="1:30" ht="14.7" thickBot="1" x14ac:dyDescent="0.6">
      <c r="A24" s="29"/>
      <c r="B24" s="87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33"/>
      <c r="T24" s="29"/>
      <c r="U24" s="21"/>
      <c r="V24" s="21"/>
      <c r="W24" s="21"/>
      <c r="X24" s="21"/>
      <c r="Y24" s="21"/>
      <c r="Z24" s="21"/>
      <c r="AA24" s="21"/>
      <c r="AB24" s="20"/>
      <c r="AC24" s="299"/>
      <c r="AD24" s="300"/>
    </row>
    <row r="25" spans="1:30" ht="6.6" customHeight="1" x14ac:dyDescent="0.55000000000000004">
      <c r="A25" s="29"/>
      <c r="B25" s="338" t="s">
        <v>50</v>
      </c>
      <c r="C25" s="339"/>
      <c r="D25" s="338" t="s">
        <v>52</v>
      </c>
      <c r="E25" s="341"/>
      <c r="F25" s="341"/>
      <c r="G25" s="341"/>
      <c r="H25" s="341"/>
      <c r="I25" s="341"/>
      <c r="J25" s="339"/>
      <c r="K25" s="338" t="s">
        <v>191</v>
      </c>
      <c r="L25" s="341"/>
      <c r="M25" s="339"/>
      <c r="N25" s="338" t="s">
        <v>53</v>
      </c>
      <c r="O25" s="341"/>
      <c r="P25" s="339"/>
      <c r="Q25" s="360" t="s">
        <v>51</v>
      </c>
      <c r="R25" s="361"/>
      <c r="S25" s="360" t="s">
        <v>73</v>
      </c>
      <c r="T25" s="361"/>
      <c r="U25" s="338" t="s">
        <v>74</v>
      </c>
      <c r="V25" s="347"/>
      <c r="W25" s="347"/>
      <c r="X25" s="348"/>
      <c r="Y25" s="338" t="s">
        <v>75</v>
      </c>
      <c r="Z25" s="347"/>
      <c r="AA25" s="347"/>
      <c r="AB25" s="348"/>
      <c r="AC25" s="290" t="s">
        <v>158</v>
      </c>
      <c r="AD25" s="20"/>
    </row>
    <row r="26" spans="1:30" ht="23.4" customHeight="1" thickBot="1" x14ac:dyDescent="0.6">
      <c r="A26" s="29"/>
      <c r="B26" s="220"/>
      <c r="C26" s="340"/>
      <c r="D26" s="220"/>
      <c r="E26" s="342"/>
      <c r="F26" s="342"/>
      <c r="G26" s="342"/>
      <c r="H26" s="342"/>
      <c r="I26" s="342"/>
      <c r="J26" s="340"/>
      <c r="K26" s="220"/>
      <c r="L26" s="342"/>
      <c r="M26" s="340"/>
      <c r="N26" s="343"/>
      <c r="O26" s="344"/>
      <c r="P26" s="345"/>
      <c r="Q26" s="362"/>
      <c r="R26" s="363"/>
      <c r="S26" s="362"/>
      <c r="T26" s="363"/>
      <c r="U26" s="349"/>
      <c r="V26" s="350"/>
      <c r="W26" s="350"/>
      <c r="X26" s="351"/>
      <c r="Y26" s="349"/>
      <c r="Z26" s="350"/>
      <c r="AA26" s="350"/>
      <c r="AB26" s="351"/>
      <c r="AC26" s="291"/>
      <c r="AD26" s="20"/>
    </row>
    <row r="27" spans="1:30" ht="14.7" thickBot="1" x14ac:dyDescent="0.6">
      <c r="A27" s="29"/>
      <c r="B27" s="292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4"/>
      <c r="U27" s="352" t="str">
        <f>'Widia Drilling Recon Form'!L43</f>
        <v xml:space="preserve"> (USD)</v>
      </c>
      <c r="V27" s="353"/>
      <c r="W27" s="353"/>
      <c r="X27" s="354"/>
      <c r="Y27" s="352" t="str">
        <f>U27</f>
        <v xml:space="preserve"> (USD)</v>
      </c>
      <c r="Z27" s="353"/>
      <c r="AA27" s="353"/>
      <c r="AB27" s="354"/>
      <c r="AC27" s="140" t="s">
        <v>159</v>
      </c>
      <c r="AD27" s="20"/>
    </row>
    <row r="28" spans="1:30" ht="19.95" customHeight="1" x14ac:dyDescent="0.55000000000000004">
      <c r="A28" s="29"/>
      <c r="B28" s="305">
        <v>10</v>
      </c>
      <c r="C28" s="306"/>
      <c r="D28" s="307" t="str">
        <f>'Widia Drilling Recon Form'!Q18</f>
        <v>DRILL MAX DIA 3/16" (6.0mm) UNCOATED</v>
      </c>
      <c r="E28" s="307"/>
      <c r="F28" s="307"/>
      <c r="G28" s="307"/>
      <c r="H28" s="307"/>
      <c r="I28" s="307"/>
      <c r="J28" s="307"/>
      <c r="K28" s="306">
        <f>'Widia Drilling Recon Form'!P18</f>
        <v>1153395</v>
      </c>
      <c r="L28" s="306"/>
      <c r="M28" s="306"/>
      <c r="N28" s="308" t="str">
        <f>'Widia Drilling Recon Form'!AC18</f>
        <v/>
      </c>
      <c r="O28" s="308"/>
      <c r="P28" s="308"/>
      <c r="Q28" s="306" t="str">
        <f>IF('Widia Drilling Recon Form'!X18="YES","**","")</f>
        <v/>
      </c>
      <c r="R28" s="306"/>
      <c r="S28" s="306" t="str">
        <f>IF('Widia Drilling Recon Form'!W18="YES","**","")</f>
        <v/>
      </c>
      <c r="T28" s="306"/>
      <c r="U28" s="309" t="str">
        <f>'Widia Drilling Recon Form'!AD18</f>
        <v/>
      </c>
      <c r="V28" s="309"/>
      <c r="W28" s="309"/>
      <c r="X28" s="309"/>
      <c r="Y28" s="309" t="str">
        <f>'Widia Drilling Recon Form'!AE18</f>
        <v/>
      </c>
      <c r="Z28" s="309"/>
      <c r="AA28" s="309"/>
      <c r="AB28" s="310"/>
      <c r="AC28" s="141" t="b">
        <f>IF(N28="",FALSE,TRUE)</f>
        <v>0</v>
      </c>
      <c r="AD28" s="20"/>
    </row>
    <row r="29" spans="1:30" ht="19.95" hidden="1" customHeight="1" x14ac:dyDescent="0.55000000000000004">
      <c r="A29" s="29"/>
      <c r="B29" s="285">
        <v>20</v>
      </c>
      <c r="C29" s="286"/>
      <c r="D29" s="301" t="str">
        <f>'Widia Drilling Recon Form'!Q19</f>
        <v>DRILL MAX DIA 3/16" (6.0mm) COATED</v>
      </c>
      <c r="E29" s="301"/>
      <c r="F29" s="301"/>
      <c r="G29" s="301"/>
      <c r="H29" s="301"/>
      <c r="I29" s="301"/>
      <c r="J29" s="301"/>
      <c r="K29" s="286">
        <f>'Widia Drilling Recon Form'!P19</f>
        <v>6287950</v>
      </c>
      <c r="L29" s="286"/>
      <c r="M29" s="286"/>
      <c r="N29" s="287" t="str">
        <f>'Widia Drilling Recon Form'!AC19</f>
        <v/>
      </c>
      <c r="O29" s="287"/>
      <c r="P29" s="287"/>
      <c r="Q29" s="286" t="str">
        <f>IF('Widia Drilling Recon Form'!X19="YES","**","")</f>
        <v/>
      </c>
      <c r="R29" s="286"/>
      <c r="S29" s="286" t="str">
        <f>IF('Widia Drilling Recon Form'!W19="YES","**","")</f>
        <v/>
      </c>
      <c r="T29" s="286"/>
      <c r="U29" s="288" t="str">
        <f>'Widia Drilling Recon Form'!AD19</f>
        <v/>
      </c>
      <c r="V29" s="288"/>
      <c r="W29" s="288"/>
      <c r="X29" s="288"/>
      <c r="Y29" s="288" t="str">
        <f>'Widia Drilling Recon Form'!AE19</f>
        <v/>
      </c>
      <c r="Z29" s="288"/>
      <c r="AA29" s="288"/>
      <c r="AB29" s="289"/>
      <c r="AC29" s="141" t="b">
        <f t="shared" ref="AC29:AC69" si="0">IF(N29="",FALSE,TRUE)</f>
        <v>0</v>
      </c>
      <c r="AD29" s="20"/>
    </row>
    <row r="30" spans="1:30" ht="19.95" hidden="1" customHeight="1" x14ac:dyDescent="0.55000000000000004">
      <c r="A30" s="29"/>
      <c r="B30" s="285">
        <v>30</v>
      </c>
      <c r="C30" s="286"/>
      <c r="D30" s="301" t="str">
        <f>'Widia Drilling Recon Form'!Q20</f>
        <v>STEP DRILL MAX DIA 3/16" (6.0mm) UNCOATED</v>
      </c>
      <c r="E30" s="301"/>
      <c r="F30" s="301"/>
      <c r="G30" s="301"/>
      <c r="H30" s="301"/>
      <c r="I30" s="301"/>
      <c r="J30" s="301"/>
      <c r="K30" s="286">
        <f>'Widia Drilling Recon Form'!P20</f>
        <v>1153395</v>
      </c>
      <c r="L30" s="286"/>
      <c r="M30" s="286"/>
      <c r="N30" s="287" t="str">
        <f>'Widia Drilling Recon Form'!AC20</f>
        <v/>
      </c>
      <c r="O30" s="287"/>
      <c r="P30" s="287"/>
      <c r="Q30" s="286" t="str">
        <f>IF('Widia Drilling Recon Form'!X20="YES","**","")</f>
        <v/>
      </c>
      <c r="R30" s="286"/>
      <c r="S30" s="286" t="str">
        <f>IF('Widia Drilling Recon Form'!W20="YES","**","")</f>
        <v/>
      </c>
      <c r="T30" s="286"/>
      <c r="U30" s="288" t="str">
        <f>'Widia Drilling Recon Form'!AD20</f>
        <v/>
      </c>
      <c r="V30" s="288"/>
      <c r="W30" s="288"/>
      <c r="X30" s="288"/>
      <c r="Y30" s="288" t="str">
        <f>'Widia Drilling Recon Form'!AE20</f>
        <v/>
      </c>
      <c r="Z30" s="288"/>
      <c r="AA30" s="288"/>
      <c r="AB30" s="289"/>
      <c r="AC30" s="141" t="b">
        <f t="shared" si="0"/>
        <v>0</v>
      </c>
      <c r="AD30" s="20"/>
    </row>
    <row r="31" spans="1:30" ht="19.95" hidden="1" customHeight="1" x14ac:dyDescent="0.55000000000000004">
      <c r="A31" s="29"/>
      <c r="B31" s="285">
        <v>40</v>
      </c>
      <c r="C31" s="286"/>
      <c r="D31" s="301" t="str">
        <f>'Widia Drilling Recon Form'!Q21</f>
        <v>STEP DRILL MAX DIA 3/16" (6.0mm) COATED</v>
      </c>
      <c r="E31" s="301"/>
      <c r="F31" s="301"/>
      <c r="G31" s="301"/>
      <c r="H31" s="301"/>
      <c r="I31" s="301"/>
      <c r="J31" s="301"/>
      <c r="K31" s="286">
        <f>'Widia Drilling Recon Form'!P21</f>
        <v>6287950</v>
      </c>
      <c r="L31" s="286"/>
      <c r="M31" s="286"/>
      <c r="N31" s="287" t="str">
        <f>'Widia Drilling Recon Form'!AC21</f>
        <v/>
      </c>
      <c r="O31" s="287"/>
      <c r="P31" s="287"/>
      <c r="Q31" s="286" t="str">
        <f>IF('Widia Drilling Recon Form'!X21="YES","**","")</f>
        <v/>
      </c>
      <c r="R31" s="286"/>
      <c r="S31" s="286" t="str">
        <f>IF('Widia Drilling Recon Form'!W21="YES","**","")</f>
        <v/>
      </c>
      <c r="T31" s="286"/>
      <c r="U31" s="288" t="str">
        <f>'Widia Drilling Recon Form'!AD21</f>
        <v/>
      </c>
      <c r="V31" s="288"/>
      <c r="W31" s="288"/>
      <c r="X31" s="288"/>
      <c r="Y31" s="288" t="str">
        <f>'Widia Drilling Recon Form'!AE21</f>
        <v/>
      </c>
      <c r="Z31" s="288"/>
      <c r="AA31" s="288"/>
      <c r="AB31" s="289"/>
      <c r="AC31" s="141" t="b">
        <f t="shared" si="0"/>
        <v>0</v>
      </c>
      <c r="AD31" s="20"/>
    </row>
    <row r="32" spans="1:30" ht="19.95" hidden="1" customHeight="1" x14ac:dyDescent="0.55000000000000004">
      <c r="A32" s="29"/>
      <c r="B32" s="285">
        <v>50</v>
      </c>
      <c r="C32" s="286"/>
      <c r="D32" s="301" t="str">
        <f>'Widia Drilling Recon Form'!Q22</f>
        <v>DRILL DEEP HOLE MAX DIA 3/16" (6.0mm)</v>
      </c>
      <c r="E32" s="301"/>
      <c r="F32" s="301"/>
      <c r="G32" s="301"/>
      <c r="H32" s="301"/>
      <c r="I32" s="301"/>
      <c r="J32" s="301"/>
      <c r="K32" s="286">
        <f>'Widia Drilling Recon Form'!P22</f>
        <v>4041737</v>
      </c>
      <c r="L32" s="286"/>
      <c r="M32" s="286"/>
      <c r="N32" s="287" t="str">
        <f>'Widia Drilling Recon Form'!AC22</f>
        <v/>
      </c>
      <c r="O32" s="287"/>
      <c r="P32" s="287"/>
      <c r="Q32" s="286" t="str">
        <f>IF('Widia Drilling Recon Form'!X22="YES","**","")</f>
        <v/>
      </c>
      <c r="R32" s="286"/>
      <c r="S32" s="286" t="str">
        <f>IF('Widia Drilling Recon Form'!W22="YES","**","")</f>
        <v/>
      </c>
      <c r="T32" s="286"/>
      <c r="U32" s="288" t="str">
        <f>'Widia Drilling Recon Form'!AD22</f>
        <v/>
      </c>
      <c r="V32" s="288"/>
      <c r="W32" s="288"/>
      <c r="X32" s="288"/>
      <c r="Y32" s="288" t="str">
        <f>'Widia Drilling Recon Form'!AE22</f>
        <v/>
      </c>
      <c r="Z32" s="288"/>
      <c r="AA32" s="288"/>
      <c r="AB32" s="289"/>
      <c r="AC32" s="141" t="b">
        <f t="shared" si="0"/>
        <v>0</v>
      </c>
      <c r="AD32" s="20"/>
    </row>
    <row r="33" spans="1:30" ht="19.95" customHeight="1" x14ac:dyDescent="0.55000000000000004">
      <c r="A33" s="29"/>
      <c r="B33" s="285">
        <v>60</v>
      </c>
      <c r="C33" s="286"/>
      <c r="D33" s="301" t="str">
        <f>'Widia Drilling Recon Form'!Q23</f>
        <v>DRILL MAX DIA 3/8" (10.0mm) UNCOATED</v>
      </c>
      <c r="E33" s="301"/>
      <c r="F33" s="301"/>
      <c r="G33" s="301"/>
      <c r="H33" s="301"/>
      <c r="I33" s="301"/>
      <c r="J33" s="301"/>
      <c r="K33" s="286">
        <f>'Widia Drilling Recon Form'!P23</f>
        <v>1153397</v>
      </c>
      <c r="L33" s="286"/>
      <c r="M33" s="286"/>
      <c r="N33" s="287" t="str">
        <f>'Widia Drilling Recon Form'!AC23</f>
        <v/>
      </c>
      <c r="O33" s="287"/>
      <c r="P33" s="287"/>
      <c r="Q33" s="286" t="str">
        <f>IF('Widia Drilling Recon Form'!X23="YES","**","")</f>
        <v/>
      </c>
      <c r="R33" s="286"/>
      <c r="S33" s="286" t="str">
        <f>IF('Widia Drilling Recon Form'!W23="YES","**","")</f>
        <v/>
      </c>
      <c r="T33" s="286"/>
      <c r="U33" s="288" t="str">
        <f>'Widia Drilling Recon Form'!AD23</f>
        <v/>
      </c>
      <c r="V33" s="288"/>
      <c r="W33" s="288"/>
      <c r="X33" s="288"/>
      <c r="Y33" s="288" t="str">
        <f>'Widia Drilling Recon Form'!AE23</f>
        <v/>
      </c>
      <c r="Z33" s="288"/>
      <c r="AA33" s="288"/>
      <c r="AB33" s="289"/>
      <c r="AC33" s="141" t="b">
        <f t="shared" si="0"/>
        <v>0</v>
      </c>
      <c r="AD33" s="20"/>
    </row>
    <row r="34" spans="1:30" ht="19.95" hidden="1" customHeight="1" x14ac:dyDescent="0.55000000000000004">
      <c r="A34" s="29"/>
      <c r="B34" s="285">
        <v>70</v>
      </c>
      <c r="C34" s="286"/>
      <c r="D34" s="301" t="str">
        <f>'Widia Drilling Recon Form'!Q24</f>
        <v>DRILL MAX DIA 3/8" (10.0mm) COATED</v>
      </c>
      <c r="E34" s="301"/>
      <c r="F34" s="301"/>
      <c r="G34" s="301"/>
      <c r="H34" s="301"/>
      <c r="I34" s="301"/>
      <c r="J34" s="301"/>
      <c r="K34" s="286">
        <f>'Widia Drilling Recon Form'!P24</f>
        <v>6288062</v>
      </c>
      <c r="L34" s="286"/>
      <c r="M34" s="286"/>
      <c r="N34" s="287" t="str">
        <f>'Widia Drilling Recon Form'!AC24</f>
        <v/>
      </c>
      <c r="O34" s="287"/>
      <c r="P34" s="287"/>
      <c r="Q34" s="286" t="str">
        <f>IF('Widia Drilling Recon Form'!X24="YES","**","")</f>
        <v/>
      </c>
      <c r="R34" s="286"/>
      <c r="S34" s="286" t="str">
        <f>IF('Widia Drilling Recon Form'!W24="YES","**","")</f>
        <v/>
      </c>
      <c r="T34" s="286"/>
      <c r="U34" s="288" t="str">
        <f>'Widia Drilling Recon Form'!AD24</f>
        <v/>
      </c>
      <c r="V34" s="288"/>
      <c r="W34" s="288"/>
      <c r="X34" s="288"/>
      <c r="Y34" s="288" t="str">
        <f>'Widia Drilling Recon Form'!AE24</f>
        <v/>
      </c>
      <c r="Z34" s="288"/>
      <c r="AA34" s="288"/>
      <c r="AB34" s="289"/>
      <c r="AC34" s="141" t="b">
        <f t="shared" si="0"/>
        <v>0</v>
      </c>
      <c r="AD34" s="20"/>
    </row>
    <row r="35" spans="1:30" ht="19.95" hidden="1" customHeight="1" x14ac:dyDescent="0.55000000000000004">
      <c r="A35" s="29"/>
      <c r="B35" s="285">
        <v>80</v>
      </c>
      <c r="C35" s="286"/>
      <c r="D35" s="301" t="str">
        <f>'Widia Drilling Recon Form'!Q25</f>
        <v>STEP DRILL MAX DIA 3/8" (10.0mm) UNCOATED</v>
      </c>
      <c r="E35" s="301"/>
      <c r="F35" s="301"/>
      <c r="G35" s="301"/>
      <c r="H35" s="301"/>
      <c r="I35" s="301"/>
      <c r="J35" s="301"/>
      <c r="K35" s="286">
        <f>'Widia Drilling Recon Form'!P25</f>
        <v>1153397</v>
      </c>
      <c r="L35" s="286"/>
      <c r="M35" s="286"/>
      <c r="N35" s="287" t="str">
        <f>'Widia Drilling Recon Form'!AC25</f>
        <v/>
      </c>
      <c r="O35" s="287"/>
      <c r="P35" s="287"/>
      <c r="Q35" s="286" t="str">
        <f>IF('Widia Drilling Recon Form'!X25="YES","**","")</f>
        <v/>
      </c>
      <c r="R35" s="286"/>
      <c r="S35" s="286" t="str">
        <f>IF('Widia Drilling Recon Form'!W25="YES","**","")</f>
        <v/>
      </c>
      <c r="T35" s="286"/>
      <c r="U35" s="288" t="str">
        <f>'Widia Drilling Recon Form'!AD25</f>
        <v/>
      </c>
      <c r="V35" s="288"/>
      <c r="W35" s="288"/>
      <c r="X35" s="288"/>
      <c r="Y35" s="288" t="str">
        <f>'Widia Drilling Recon Form'!AE25</f>
        <v/>
      </c>
      <c r="Z35" s="288"/>
      <c r="AA35" s="288"/>
      <c r="AB35" s="289"/>
      <c r="AC35" s="141" t="b">
        <f t="shared" si="0"/>
        <v>0</v>
      </c>
      <c r="AD35" s="20"/>
    </row>
    <row r="36" spans="1:30" ht="19.95" hidden="1" customHeight="1" x14ac:dyDescent="0.55000000000000004">
      <c r="A36" s="29"/>
      <c r="B36" s="285">
        <v>90</v>
      </c>
      <c r="C36" s="286"/>
      <c r="D36" s="301" t="str">
        <f>'Widia Drilling Recon Form'!Q26</f>
        <v>STEP DRILL MAX DIA 3/8" (10.0mm) COATED</v>
      </c>
      <c r="E36" s="301"/>
      <c r="F36" s="301"/>
      <c r="G36" s="301"/>
      <c r="H36" s="301"/>
      <c r="I36" s="301"/>
      <c r="J36" s="301"/>
      <c r="K36" s="286">
        <f>'Widia Drilling Recon Form'!P26</f>
        <v>6288062</v>
      </c>
      <c r="L36" s="286"/>
      <c r="M36" s="286"/>
      <c r="N36" s="287" t="str">
        <f>'Widia Drilling Recon Form'!AC26</f>
        <v/>
      </c>
      <c r="O36" s="287"/>
      <c r="P36" s="287"/>
      <c r="Q36" s="286" t="str">
        <f>IF('Widia Drilling Recon Form'!X26="YES","**","")</f>
        <v/>
      </c>
      <c r="R36" s="286"/>
      <c r="S36" s="286" t="str">
        <f>IF('Widia Drilling Recon Form'!W26="YES","**","")</f>
        <v/>
      </c>
      <c r="T36" s="286"/>
      <c r="U36" s="288" t="str">
        <f>'Widia Drilling Recon Form'!AD26</f>
        <v/>
      </c>
      <c r="V36" s="288"/>
      <c r="W36" s="288"/>
      <c r="X36" s="288"/>
      <c r="Y36" s="288" t="str">
        <f>'Widia Drilling Recon Form'!AE26</f>
        <v/>
      </c>
      <c r="Z36" s="288"/>
      <c r="AA36" s="288"/>
      <c r="AB36" s="289"/>
      <c r="AC36" s="141" t="b">
        <f t="shared" si="0"/>
        <v>0</v>
      </c>
      <c r="AD36" s="20"/>
    </row>
    <row r="37" spans="1:30" ht="19.95" hidden="1" customHeight="1" x14ac:dyDescent="0.55000000000000004">
      <c r="A37" s="29"/>
      <c r="B37" s="285">
        <v>100</v>
      </c>
      <c r="C37" s="286"/>
      <c r="D37" s="301" t="str">
        <f>'Widia Drilling Recon Form'!Q27</f>
        <v>DRILL DEEP HOLE MAX DIA 3/8" (10.0mm)</v>
      </c>
      <c r="E37" s="301"/>
      <c r="F37" s="301"/>
      <c r="G37" s="301"/>
      <c r="H37" s="301"/>
      <c r="I37" s="301"/>
      <c r="J37" s="301"/>
      <c r="K37" s="286">
        <f>'Widia Drilling Recon Form'!P27</f>
        <v>4041739</v>
      </c>
      <c r="L37" s="286"/>
      <c r="M37" s="286"/>
      <c r="N37" s="287" t="str">
        <f>'Widia Drilling Recon Form'!AC27</f>
        <v/>
      </c>
      <c r="O37" s="287"/>
      <c r="P37" s="287"/>
      <c r="Q37" s="286" t="str">
        <f>IF('Widia Drilling Recon Form'!X27="YES","**","")</f>
        <v/>
      </c>
      <c r="R37" s="286"/>
      <c r="S37" s="286" t="str">
        <f>IF('Widia Drilling Recon Form'!W27="YES","**","")</f>
        <v/>
      </c>
      <c r="T37" s="286"/>
      <c r="U37" s="288" t="str">
        <f>'Widia Drilling Recon Form'!AD27</f>
        <v/>
      </c>
      <c r="V37" s="288"/>
      <c r="W37" s="288"/>
      <c r="X37" s="288"/>
      <c r="Y37" s="288" t="str">
        <f>'Widia Drilling Recon Form'!AE27</f>
        <v/>
      </c>
      <c r="Z37" s="288"/>
      <c r="AA37" s="288"/>
      <c r="AB37" s="289"/>
      <c r="AC37" s="141" t="b">
        <f t="shared" si="0"/>
        <v>0</v>
      </c>
      <c r="AD37" s="20"/>
    </row>
    <row r="38" spans="1:30" ht="19.95" hidden="1" customHeight="1" x14ac:dyDescent="0.55000000000000004">
      <c r="A38" s="29"/>
      <c r="B38" s="285">
        <v>110</v>
      </c>
      <c r="C38" s="286"/>
      <c r="D38" s="301" t="str">
        <f>'Widia Drilling Recon Form'!Q28</f>
        <v>DRILL MAX DIA 7/16" (12.0mm) UNCOATED</v>
      </c>
      <c r="E38" s="301"/>
      <c r="F38" s="301"/>
      <c r="G38" s="301"/>
      <c r="H38" s="301"/>
      <c r="I38" s="301"/>
      <c r="J38" s="301"/>
      <c r="K38" s="286">
        <f>'Widia Drilling Recon Form'!P28</f>
        <v>1153398</v>
      </c>
      <c r="L38" s="286"/>
      <c r="M38" s="286"/>
      <c r="N38" s="287" t="str">
        <f>'Widia Drilling Recon Form'!AC28</f>
        <v/>
      </c>
      <c r="O38" s="287"/>
      <c r="P38" s="287"/>
      <c r="Q38" s="286" t="str">
        <f>IF('Widia Drilling Recon Form'!X28="YES","**","")</f>
        <v/>
      </c>
      <c r="R38" s="286"/>
      <c r="S38" s="286" t="str">
        <f>IF('Widia Drilling Recon Form'!W28="YES","**","")</f>
        <v/>
      </c>
      <c r="T38" s="286"/>
      <c r="U38" s="288" t="str">
        <f>'Widia Drilling Recon Form'!AD28</f>
        <v/>
      </c>
      <c r="V38" s="288"/>
      <c r="W38" s="288"/>
      <c r="X38" s="288"/>
      <c r="Y38" s="288" t="str">
        <f>'Widia Drilling Recon Form'!AE28</f>
        <v/>
      </c>
      <c r="Z38" s="288"/>
      <c r="AA38" s="288"/>
      <c r="AB38" s="289"/>
      <c r="AC38" s="141" t="b">
        <f t="shared" si="0"/>
        <v>0</v>
      </c>
      <c r="AD38" s="20"/>
    </row>
    <row r="39" spans="1:30" ht="19.95" customHeight="1" x14ac:dyDescent="0.55000000000000004">
      <c r="A39" s="29"/>
      <c r="B39" s="285">
        <v>120</v>
      </c>
      <c r="C39" s="286"/>
      <c r="D39" s="301" t="str">
        <f>'Widia Drilling Recon Form'!Q29</f>
        <v>DRILL MAX DIA 7/16" (12.0mm) COATED</v>
      </c>
      <c r="E39" s="301"/>
      <c r="F39" s="301"/>
      <c r="G39" s="301"/>
      <c r="H39" s="301"/>
      <c r="I39" s="301"/>
      <c r="J39" s="301"/>
      <c r="K39" s="286">
        <f>'Widia Drilling Recon Form'!P29</f>
        <v>6288063</v>
      </c>
      <c r="L39" s="286"/>
      <c r="M39" s="286"/>
      <c r="N39" s="287" t="str">
        <f>'Widia Drilling Recon Form'!AC29</f>
        <v/>
      </c>
      <c r="O39" s="287"/>
      <c r="P39" s="287"/>
      <c r="Q39" s="286" t="str">
        <f>IF('Widia Drilling Recon Form'!X29="YES","**","")</f>
        <v/>
      </c>
      <c r="R39" s="286"/>
      <c r="S39" s="286" t="str">
        <f>IF('Widia Drilling Recon Form'!W29="YES","**","")</f>
        <v/>
      </c>
      <c r="T39" s="286"/>
      <c r="U39" s="288" t="str">
        <f>'Widia Drilling Recon Form'!AD29</f>
        <v/>
      </c>
      <c r="V39" s="288"/>
      <c r="W39" s="288"/>
      <c r="X39" s="288"/>
      <c r="Y39" s="288" t="str">
        <f>'Widia Drilling Recon Form'!AE29</f>
        <v/>
      </c>
      <c r="Z39" s="288"/>
      <c r="AA39" s="288"/>
      <c r="AB39" s="289"/>
      <c r="AC39" s="141" t="b">
        <f t="shared" si="0"/>
        <v>0</v>
      </c>
      <c r="AD39" s="20"/>
    </row>
    <row r="40" spans="1:30" ht="19.95" hidden="1" customHeight="1" x14ac:dyDescent="0.55000000000000004">
      <c r="A40" s="29"/>
      <c r="B40" s="285">
        <v>130</v>
      </c>
      <c r="C40" s="286"/>
      <c r="D40" s="301" t="str">
        <f>'Widia Drilling Recon Form'!Q30</f>
        <v>STEP DRILL MAX DIA 7/16" (12.0mm) UNCOATED</v>
      </c>
      <c r="E40" s="301"/>
      <c r="F40" s="301"/>
      <c r="G40" s="301"/>
      <c r="H40" s="301"/>
      <c r="I40" s="301"/>
      <c r="J40" s="301"/>
      <c r="K40" s="286">
        <f>'Widia Drilling Recon Form'!P30</f>
        <v>1153398</v>
      </c>
      <c r="L40" s="286"/>
      <c r="M40" s="286"/>
      <c r="N40" s="287" t="str">
        <f>'Widia Drilling Recon Form'!AC30</f>
        <v/>
      </c>
      <c r="O40" s="287"/>
      <c r="P40" s="287"/>
      <c r="Q40" s="286" t="str">
        <f>IF('Widia Drilling Recon Form'!X30="YES","**","")</f>
        <v/>
      </c>
      <c r="R40" s="286"/>
      <c r="S40" s="286" t="str">
        <f>IF('Widia Drilling Recon Form'!W30="YES","**","")</f>
        <v/>
      </c>
      <c r="T40" s="286"/>
      <c r="U40" s="288" t="str">
        <f>'Widia Drilling Recon Form'!AD30</f>
        <v/>
      </c>
      <c r="V40" s="288"/>
      <c r="W40" s="288"/>
      <c r="X40" s="288"/>
      <c r="Y40" s="288" t="str">
        <f>'Widia Drilling Recon Form'!AE30</f>
        <v/>
      </c>
      <c r="Z40" s="288"/>
      <c r="AA40" s="288"/>
      <c r="AB40" s="289"/>
      <c r="AC40" s="141" t="b">
        <f t="shared" si="0"/>
        <v>0</v>
      </c>
      <c r="AD40" s="20"/>
    </row>
    <row r="41" spans="1:30" ht="19.95" hidden="1" customHeight="1" x14ac:dyDescent="0.55000000000000004">
      <c r="A41" s="29"/>
      <c r="B41" s="285">
        <v>140</v>
      </c>
      <c r="C41" s="286"/>
      <c r="D41" s="301" t="str">
        <f>'Widia Drilling Recon Form'!Q31</f>
        <v>STEP DRILL MAX DIA 7/16" (12.0mm) COATED</v>
      </c>
      <c r="E41" s="301"/>
      <c r="F41" s="301"/>
      <c r="G41" s="301"/>
      <c r="H41" s="301"/>
      <c r="I41" s="301"/>
      <c r="J41" s="301"/>
      <c r="K41" s="286">
        <f>'Widia Drilling Recon Form'!P31</f>
        <v>6288063</v>
      </c>
      <c r="L41" s="286"/>
      <c r="M41" s="286"/>
      <c r="N41" s="287" t="str">
        <f>'Widia Drilling Recon Form'!AC31</f>
        <v/>
      </c>
      <c r="O41" s="287"/>
      <c r="P41" s="287"/>
      <c r="Q41" s="286" t="str">
        <f>IF('Widia Drilling Recon Form'!X31="YES","**","")</f>
        <v/>
      </c>
      <c r="R41" s="286"/>
      <c r="S41" s="286" t="str">
        <f>IF('Widia Drilling Recon Form'!W31="YES","**","")</f>
        <v/>
      </c>
      <c r="T41" s="286"/>
      <c r="U41" s="288" t="str">
        <f>'Widia Drilling Recon Form'!AD31</f>
        <v/>
      </c>
      <c r="V41" s="288"/>
      <c r="W41" s="288"/>
      <c r="X41" s="288"/>
      <c r="Y41" s="288" t="str">
        <f>'Widia Drilling Recon Form'!AE31</f>
        <v/>
      </c>
      <c r="Z41" s="288"/>
      <c r="AA41" s="288"/>
      <c r="AB41" s="289"/>
      <c r="AC41" s="141" t="b">
        <f t="shared" si="0"/>
        <v>0</v>
      </c>
      <c r="AD41" s="20"/>
    </row>
    <row r="42" spans="1:30" ht="19.95" hidden="1" customHeight="1" x14ac:dyDescent="0.55000000000000004">
      <c r="A42" s="29"/>
      <c r="B42" s="285">
        <v>150</v>
      </c>
      <c r="C42" s="286"/>
      <c r="D42" s="301" t="str">
        <f>'Widia Drilling Recon Form'!Q32</f>
        <v>DRILL DEEP HOLE MAX DIA 7/16" (12.0mm)</v>
      </c>
      <c r="E42" s="301"/>
      <c r="F42" s="301"/>
      <c r="G42" s="301"/>
      <c r="H42" s="301"/>
      <c r="I42" s="301"/>
      <c r="J42" s="301"/>
      <c r="K42" s="286">
        <f>'Widia Drilling Recon Form'!P32</f>
        <v>4041741</v>
      </c>
      <c r="L42" s="286"/>
      <c r="M42" s="286"/>
      <c r="N42" s="287" t="str">
        <f>'Widia Drilling Recon Form'!AC32</f>
        <v/>
      </c>
      <c r="O42" s="287"/>
      <c r="P42" s="287"/>
      <c r="Q42" s="286" t="str">
        <f>IF('Widia Drilling Recon Form'!X32="YES","**","")</f>
        <v/>
      </c>
      <c r="R42" s="286"/>
      <c r="S42" s="286" t="str">
        <f>IF('Widia Drilling Recon Form'!W32="YES","**","")</f>
        <v/>
      </c>
      <c r="T42" s="286"/>
      <c r="U42" s="288" t="str">
        <f>'Widia Drilling Recon Form'!AD32</f>
        <v/>
      </c>
      <c r="V42" s="288"/>
      <c r="W42" s="288"/>
      <c r="X42" s="288"/>
      <c r="Y42" s="288" t="str">
        <f>'Widia Drilling Recon Form'!AE32</f>
        <v/>
      </c>
      <c r="Z42" s="288"/>
      <c r="AA42" s="288"/>
      <c r="AB42" s="289"/>
      <c r="AC42" s="141" t="b">
        <f t="shared" si="0"/>
        <v>0</v>
      </c>
      <c r="AD42" s="20"/>
    </row>
    <row r="43" spans="1:30" ht="19.95" hidden="1" customHeight="1" x14ac:dyDescent="0.55000000000000004">
      <c r="A43" s="29"/>
      <c r="B43" s="285">
        <v>160</v>
      </c>
      <c r="C43" s="286"/>
      <c r="D43" s="301" t="str">
        <f>'Widia Drilling Recon Form'!Q33</f>
        <v>DRILL MAX DIA 1/2" (14.0mm) UNCOATED</v>
      </c>
      <c r="E43" s="301"/>
      <c r="F43" s="301"/>
      <c r="G43" s="301"/>
      <c r="H43" s="301"/>
      <c r="I43" s="301"/>
      <c r="J43" s="301"/>
      <c r="K43" s="286">
        <f>'Widia Drilling Recon Form'!P33</f>
        <v>1153399</v>
      </c>
      <c r="L43" s="286"/>
      <c r="M43" s="286"/>
      <c r="N43" s="287" t="str">
        <f>'Widia Drilling Recon Form'!AC33</f>
        <v/>
      </c>
      <c r="O43" s="287"/>
      <c r="P43" s="287"/>
      <c r="Q43" s="286" t="str">
        <f>IF('Widia Drilling Recon Form'!X33="YES","**","")</f>
        <v/>
      </c>
      <c r="R43" s="286"/>
      <c r="S43" s="286" t="str">
        <f>IF('Widia Drilling Recon Form'!W33="YES","**","")</f>
        <v/>
      </c>
      <c r="T43" s="286"/>
      <c r="U43" s="288" t="str">
        <f>'Widia Drilling Recon Form'!AD33</f>
        <v/>
      </c>
      <c r="V43" s="288"/>
      <c r="W43" s="288"/>
      <c r="X43" s="288"/>
      <c r="Y43" s="288" t="str">
        <f>'Widia Drilling Recon Form'!AE33</f>
        <v/>
      </c>
      <c r="Z43" s="288"/>
      <c r="AA43" s="288"/>
      <c r="AB43" s="289"/>
      <c r="AC43" s="141" t="b">
        <f t="shared" si="0"/>
        <v>0</v>
      </c>
      <c r="AD43" s="20"/>
    </row>
    <row r="44" spans="1:30" ht="19.95" customHeight="1" x14ac:dyDescent="0.55000000000000004">
      <c r="A44" s="29"/>
      <c r="B44" s="285">
        <v>170</v>
      </c>
      <c r="C44" s="286"/>
      <c r="D44" s="301" t="str">
        <f>'Widia Drilling Recon Form'!Q34</f>
        <v>DRILL MAX DIA 1/2" (14.0mm) COATED</v>
      </c>
      <c r="E44" s="301"/>
      <c r="F44" s="301"/>
      <c r="G44" s="301"/>
      <c r="H44" s="301"/>
      <c r="I44" s="301"/>
      <c r="J44" s="301"/>
      <c r="K44" s="286">
        <f>'Widia Drilling Recon Form'!P34</f>
        <v>6288064</v>
      </c>
      <c r="L44" s="286"/>
      <c r="M44" s="286"/>
      <c r="N44" s="287" t="str">
        <f>'Widia Drilling Recon Form'!AC34</f>
        <v/>
      </c>
      <c r="O44" s="287"/>
      <c r="P44" s="287"/>
      <c r="Q44" s="286" t="str">
        <f>IF('Widia Drilling Recon Form'!X34="YES","**","")</f>
        <v/>
      </c>
      <c r="R44" s="286"/>
      <c r="S44" s="286" t="str">
        <f>IF('Widia Drilling Recon Form'!W34="YES","**","")</f>
        <v/>
      </c>
      <c r="T44" s="286"/>
      <c r="U44" s="288" t="str">
        <f>'Widia Drilling Recon Form'!AD34</f>
        <v/>
      </c>
      <c r="V44" s="288"/>
      <c r="W44" s="288"/>
      <c r="X44" s="288"/>
      <c r="Y44" s="288" t="str">
        <f>'Widia Drilling Recon Form'!AE34</f>
        <v/>
      </c>
      <c r="Z44" s="288"/>
      <c r="AA44" s="288"/>
      <c r="AB44" s="289"/>
      <c r="AC44" s="141" t="b">
        <f t="shared" si="0"/>
        <v>0</v>
      </c>
      <c r="AD44" s="20"/>
    </row>
    <row r="45" spans="1:30" ht="19.95" hidden="1" customHeight="1" x14ac:dyDescent="0.55000000000000004">
      <c r="A45" s="29"/>
      <c r="B45" s="285">
        <v>180</v>
      </c>
      <c r="C45" s="286"/>
      <c r="D45" s="301" t="str">
        <f>'Widia Drilling Recon Form'!Q35</f>
        <v>STEP DRILL MAX DIA 1/2" (14.0mm) UNCOATED</v>
      </c>
      <c r="E45" s="301"/>
      <c r="F45" s="301"/>
      <c r="G45" s="301"/>
      <c r="H45" s="301"/>
      <c r="I45" s="301"/>
      <c r="J45" s="301"/>
      <c r="K45" s="286">
        <f>'Widia Drilling Recon Form'!P35</f>
        <v>1153399</v>
      </c>
      <c r="L45" s="286"/>
      <c r="M45" s="286"/>
      <c r="N45" s="287" t="str">
        <f>'Widia Drilling Recon Form'!AC35</f>
        <v/>
      </c>
      <c r="O45" s="287"/>
      <c r="P45" s="287"/>
      <c r="Q45" s="286" t="str">
        <f>IF('Widia Drilling Recon Form'!X35="YES","**","")</f>
        <v/>
      </c>
      <c r="R45" s="286"/>
      <c r="S45" s="286" t="str">
        <f>IF('Widia Drilling Recon Form'!W35="YES","**","")</f>
        <v/>
      </c>
      <c r="T45" s="286"/>
      <c r="U45" s="288" t="str">
        <f>'Widia Drilling Recon Form'!AD35</f>
        <v/>
      </c>
      <c r="V45" s="288"/>
      <c r="W45" s="288"/>
      <c r="X45" s="288"/>
      <c r="Y45" s="288" t="str">
        <f>'Widia Drilling Recon Form'!AE35</f>
        <v/>
      </c>
      <c r="Z45" s="288"/>
      <c r="AA45" s="288"/>
      <c r="AB45" s="289"/>
      <c r="AC45" s="141" t="b">
        <f t="shared" si="0"/>
        <v>0</v>
      </c>
      <c r="AD45" s="20"/>
    </row>
    <row r="46" spans="1:30" ht="19.95" hidden="1" customHeight="1" x14ac:dyDescent="0.55000000000000004">
      <c r="A46" s="29"/>
      <c r="B46" s="285">
        <v>190</v>
      </c>
      <c r="C46" s="286"/>
      <c r="D46" s="301" t="str">
        <f>'Widia Drilling Recon Form'!Q36</f>
        <v>STEP DRILL MAX DIA 1/2" (14.0mm) COATED</v>
      </c>
      <c r="E46" s="301"/>
      <c r="F46" s="301"/>
      <c r="G46" s="301"/>
      <c r="H46" s="301"/>
      <c r="I46" s="301"/>
      <c r="J46" s="301"/>
      <c r="K46" s="286">
        <f>'Widia Drilling Recon Form'!P36</f>
        <v>6288064</v>
      </c>
      <c r="L46" s="286"/>
      <c r="M46" s="286"/>
      <c r="N46" s="287" t="str">
        <f>'Widia Drilling Recon Form'!AC36</f>
        <v/>
      </c>
      <c r="O46" s="287"/>
      <c r="P46" s="287"/>
      <c r="Q46" s="286" t="str">
        <f>IF('Widia Drilling Recon Form'!X36="YES","**","")</f>
        <v/>
      </c>
      <c r="R46" s="286"/>
      <c r="S46" s="286" t="str">
        <f>IF('Widia Drilling Recon Form'!W36="YES","**","")</f>
        <v/>
      </c>
      <c r="T46" s="286"/>
      <c r="U46" s="288" t="str">
        <f>'Widia Drilling Recon Form'!AD36</f>
        <v/>
      </c>
      <c r="V46" s="288"/>
      <c r="W46" s="288"/>
      <c r="X46" s="288"/>
      <c r="Y46" s="288" t="str">
        <f>'Widia Drilling Recon Form'!AE36</f>
        <v/>
      </c>
      <c r="Z46" s="288"/>
      <c r="AA46" s="288"/>
      <c r="AB46" s="289"/>
      <c r="AC46" s="141" t="b">
        <f t="shared" si="0"/>
        <v>0</v>
      </c>
      <c r="AD46" s="20"/>
    </row>
    <row r="47" spans="1:30" ht="19.95" hidden="1" customHeight="1" x14ac:dyDescent="0.55000000000000004">
      <c r="A47" s="29"/>
      <c r="B47" s="285">
        <v>200</v>
      </c>
      <c r="C47" s="286"/>
      <c r="D47" s="301" t="str">
        <f>'Widia Drilling Recon Form'!Q37</f>
        <v>DRILL DEEP HOLE MAX DIA 1/2" (14.0mm)</v>
      </c>
      <c r="E47" s="301"/>
      <c r="F47" s="301"/>
      <c r="G47" s="301"/>
      <c r="H47" s="301"/>
      <c r="I47" s="301"/>
      <c r="J47" s="301"/>
      <c r="K47" s="286">
        <f>'Widia Drilling Recon Form'!P37</f>
        <v>4041793</v>
      </c>
      <c r="L47" s="286"/>
      <c r="M47" s="286"/>
      <c r="N47" s="287" t="str">
        <f>'Widia Drilling Recon Form'!AC37</f>
        <v/>
      </c>
      <c r="O47" s="287"/>
      <c r="P47" s="287"/>
      <c r="Q47" s="286" t="str">
        <f>IF('Widia Drilling Recon Form'!X37="YES","**","")</f>
        <v/>
      </c>
      <c r="R47" s="286"/>
      <c r="S47" s="286" t="str">
        <f>IF('Widia Drilling Recon Form'!W37="YES","**","")</f>
        <v/>
      </c>
      <c r="T47" s="286"/>
      <c r="U47" s="288" t="str">
        <f>'Widia Drilling Recon Form'!AD37</f>
        <v/>
      </c>
      <c r="V47" s="288"/>
      <c r="W47" s="288"/>
      <c r="X47" s="288"/>
      <c r="Y47" s="288" t="str">
        <f>'Widia Drilling Recon Form'!AE37</f>
        <v/>
      </c>
      <c r="Z47" s="288"/>
      <c r="AA47" s="288"/>
      <c r="AB47" s="289"/>
      <c r="AC47" s="141" t="b">
        <f t="shared" si="0"/>
        <v>0</v>
      </c>
      <c r="AD47" s="20"/>
    </row>
    <row r="48" spans="1:30" ht="19.95" hidden="1" customHeight="1" x14ac:dyDescent="0.55000000000000004">
      <c r="A48" s="29"/>
      <c r="B48" s="285">
        <v>210</v>
      </c>
      <c r="C48" s="286"/>
      <c r="D48" s="301" t="str">
        <f>'Widia Drilling Recon Form'!Q38</f>
        <v>DRILL MAX DIA 5/8" (16.0mm) UNCOATED</v>
      </c>
      <c r="E48" s="301"/>
      <c r="F48" s="301"/>
      <c r="G48" s="301"/>
      <c r="H48" s="301"/>
      <c r="I48" s="301"/>
      <c r="J48" s="301"/>
      <c r="K48" s="286">
        <f>'Widia Drilling Recon Form'!P38</f>
        <v>1153400</v>
      </c>
      <c r="L48" s="286"/>
      <c r="M48" s="286"/>
      <c r="N48" s="287" t="str">
        <f>'Widia Drilling Recon Form'!AC38</f>
        <v/>
      </c>
      <c r="O48" s="287"/>
      <c r="P48" s="287"/>
      <c r="Q48" s="286" t="str">
        <f>IF('Widia Drilling Recon Form'!X38="YES","**","")</f>
        <v/>
      </c>
      <c r="R48" s="286"/>
      <c r="S48" s="286" t="str">
        <f>IF('Widia Drilling Recon Form'!W38="YES","**","")</f>
        <v/>
      </c>
      <c r="T48" s="286"/>
      <c r="U48" s="288" t="str">
        <f>'Widia Drilling Recon Form'!AD38</f>
        <v/>
      </c>
      <c r="V48" s="288"/>
      <c r="W48" s="288"/>
      <c r="X48" s="288"/>
      <c r="Y48" s="288" t="str">
        <f>'Widia Drilling Recon Form'!AE38</f>
        <v/>
      </c>
      <c r="Z48" s="288"/>
      <c r="AA48" s="288"/>
      <c r="AB48" s="289"/>
      <c r="AC48" s="141" t="b">
        <f t="shared" si="0"/>
        <v>0</v>
      </c>
      <c r="AD48" s="20"/>
    </row>
    <row r="49" spans="1:30" ht="19.95" hidden="1" customHeight="1" x14ac:dyDescent="0.55000000000000004">
      <c r="A49" s="29"/>
      <c r="B49" s="285">
        <v>220</v>
      </c>
      <c r="C49" s="286"/>
      <c r="D49" s="301" t="str">
        <f>'Widia Drilling Recon Form'!Q39</f>
        <v>DRILL MAX DIA 5/8" (16.0mm) COATED</v>
      </c>
      <c r="E49" s="301"/>
      <c r="F49" s="301"/>
      <c r="G49" s="301"/>
      <c r="H49" s="301"/>
      <c r="I49" s="301"/>
      <c r="J49" s="301"/>
      <c r="K49" s="286">
        <f>'Widia Drilling Recon Form'!P39</f>
        <v>6288065</v>
      </c>
      <c r="L49" s="286"/>
      <c r="M49" s="286"/>
      <c r="N49" s="287" t="str">
        <f>'Widia Drilling Recon Form'!AC39</f>
        <v/>
      </c>
      <c r="O49" s="287"/>
      <c r="P49" s="287"/>
      <c r="Q49" s="286" t="str">
        <f>IF('Widia Drilling Recon Form'!X39="YES","**","")</f>
        <v/>
      </c>
      <c r="R49" s="286"/>
      <c r="S49" s="286" t="str">
        <f>IF('Widia Drilling Recon Form'!W39="YES","**","")</f>
        <v/>
      </c>
      <c r="T49" s="286"/>
      <c r="U49" s="288" t="str">
        <f>'Widia Drilling Recon Form'!AD39</f>
        <v/>
      </c>
      <c r="V49" s="288"/>
      <c r="W49" s="288"/>
      <c r="X49" s="288"/>
      <c r="Y49" s="288" t="str">
        <f>'Widia Drilling Recon Form'!AE39</f>
        <v/>
      </c>
      <c r="Z49" s="288"/>
      <c r="AA49" s="288"/>
      <c r="AB49" s="289"/>
      <c r="AC49" s="141" t="b">
        <f t="shared" si="0"/>
        <v>0</v>
      </c>
      <c r="AD49" s="20"/>
    </row>
    <row r="50" spans="1:30" ht="19.95" customHeight="1" x14ac:dyDescent="0.55000000000000004">
      <c r="A50" s="29"/>
      <c r="B50" s="285">
        <v>230</v>
      </c>
      <c r="C50" s="286"/>
      <c r="D50" s="301" t="str">
        <f>'Widia Drilling Recon Form'!Q40</f>
        <v>STEP DRILL MAX DIA 5/8" (16.0mm) UNCOATED</v>
      </c>
      <c r="E50" s="301"/>
      <c r="F50" s="301"/>
      <c r="G50" s="301"/>
      <c r="H50" s="301"/>
      <c r="I50" s="301"/>
      <c r="J50" s="301"/>
      <c r="K50" s="286">
        <f>'Widia Drilling Recon Form'!P40</f>
        <v>1153400</v>
      </c>
      <c r="L50" s="286"/>
      <c r="M50" s="286"/>
      <c r="N50" s="287" t="str">
        <f>'Widia Drilling Recon Form'!AC40</f>
        <v/>
      </c>
      <c r="O50" s="287"/>
      <c r="P50" s="287"/>
      <c r="Q50" s="286" t="str">
        <f>IF('Widia Drilling Recon Form'!X40="YES","**","")</f>
        <v/>
      </c>
      <c r="R50" s="286"/>
      <c r="S50" s="286" t="str">
        <f>IF('Widia Drilling Recon Form'!W40="YES","**","")</f>
        <v/>
      </c>
      <c r="T50" s="286"/>
      <c r="U50" s="288" t="str">
        <f>'Widia Drilling Recon Form'!AD40</f>
        <v/>
      </c>
      <c r="V50" s="288"/>
      <c r="W50" s="288"/>
      <c r="X50" s="288"/>
      <c r="Y50" s="288" t="str">
        <f>'Widia Drilling Recon Form'!AE40</f>
        <v/>
      </c>
      <c r="Z50" s="288"/>
      <c r="AA50" s="288"/>
      <c r="AB50" s="289"/>
      <c r="AC50" s="141" t="b">
        <f t="shared" si="0"/>
        <v>0</v>
      </c>
      <c r="AD50" s="20"/>
    </row>
    <row r="51" spans="1:30" ht="19.95" hidden="1" customHeight="1" x14ac:dyDescent="0.55000000000000004">
      <c r="A51" s="29"/>
      <c r="B51" s="285">
        <v>240</v>
      </c>
      <c r="C51" s="286"/>
      <c r="D51" s="301" t="str">
        <f>'Widia Drilling Recon Form'!Q41</f>
        <v>STEP DRILL MAX DIA 5/8" (16.0mm) COATED</v>
      </c>
      <c r="E51" s="301"/>
      <c r="F51" s="301"/>
      <c r="G51" s="301"/>
      <c r="H51" s="301"/>
      <c r="I51" s="301"/>
      <c r="J51" s="301"/>
      <c r="K51" s="286">
        <f>'Widia Drilling Recon Form'!P41</f>
        <v>6288065</v>
      </c>
      <c r="L51" s="286"/>
      <c r="M51" s="286"/>
      <c r="N51" s="287" t="str">
        <f>'Widia Drilling Recon Form'!AC41</f>
        <v/>
      </c>
      <c r="O51" s="287"/>
      <c r="P51" s="287"/>
      <c r="Q51" s="286" t="str">
        <f>IF('Widia Drilling Recon Form'!X41="YES","**","")</f>
        <v/>
      </c>
      <c r="R51" s="286"/>
      <c r="S51" s="286" t="str">
        <f>IF('Widia Drilling Recon Form'!W41="YES","**","")</f>
        <v/>
      </c>
      <c r="T51" s="286"/>
      <c r="U51" s="288" t="str">
        <f>'Widia Drilling Recon Form'!AD41</f>
        <v/>
      </c>
      <c r="V51" s="288"/>
      <c r="W51" s="288"/>
      <c r="X51" s="288"/>
      <c r="Y51" s="288" t="str">
        <f>'Widia Drilling Recon Form'!AE41</f>
        <v/>
      </c>
      <c r="Z51" s="288"/>
      <c r="AA51" s="288"/>
      <c r="AB51" s="289"/>
      <c r="AC51" s="141" t="b">
        <f t="shared" si="0"/>
        <v>0</v>
      </c>
      <c r="AD51" s="20"/>
    </row>
    <row r="52" spans="1:30" ht="19.95" hidden="1" customHeight="1" x14ac:dyDescent="0.55000000000000004">
      <c r="A52" s="29"/>
      <c r="B52" s="285">
        <v>250</v>
      </c>
      <c r="C52" s="286"/>
      <c r="D52" s="301" t="str">
        <f>'Widia Drilling Recon Form'!Q42</f>
        <v>DRILL DEEP HOLE MAX DIA 5/8" (16.0mm)</v>
      </c>
      <c r="E52" s="301"/>
      <c r="F52" s="301"/>
      <c r="G52" s="301"/>
      <c r="H52" s="301"/>
      <c r="I52" s="301"/>
      <c r="J52" s="301"/>
      <c r="K52" s="286">
        <f>'Widia Drilling Recon Form'!P42</f>
        <v>4041795</v>
      </c>
      <c r="L52" s="286"/>
      <c r="M52" s="286"/>
      <c r="N52" s="287" t="str">
        <f>'Widia Drilling Recon Form'!AC42</f>
        <v/>
      </c>
      <c r="O52" s="287"/>
      <c r="P52" s="287"/>
      <c r="Q52" s="286" t="str">
        <f>IF('Widia Drilling Recon Form'!X42="YES","**","")</f>
        <v/>
      </c>
      <c r="R52" s="286"/>
      <c r="S52" s="286" t="str">
        <f>IF('Widia Drilling Recon Form'!W42="YES","**","")</f>
        <v/>
      </c>
      <c r="T52" s="286"/>
      <c r="U52" s="288" t="str">
        <f>'Widia Drilling Recon Form'!AD42</f>
        <v/>
      </c>
      <c r="V52" s="288"/>
      <c r="W52" s="288"/>
      <c r="X52" s="288"/>
      <c r="Y52" s="288" t="str">
        <f>'Widia Drilling Recon Form'!AE42</f>
        <v/>
      </c>
      <c r="Z52" s="288"/>
      <c r="AA52" s="288"/>
      <c r="AB52" s="289"/>
      <c r="AC52" s="141" t="b">
        <f t="shared" si="0"/>
        <v>0</v>
      </c>
      <c r="AD52" s="20"/>
    </row>
    <row r="53" spans="1:30" ht="19.95" hidden="1" customHeight="1" x14ac:dyDescent="0.55000000000000004">
      <c r="A53" s="29"/>
      <c r="B53" s="285">
        <v>260</v>
      </c>
      <c r="C53" s="286"/>
      <c r="D53" s="301" t="str">
        <f>'Widia Drilling Recon Form'!Q43</f>
        <v>DRILL MAX DIA 11/16" (18.0mm) UNCOATED</v>
      </c>
      <c r="E53" s="301"/>
      <c r="F53" s="301"/>
      <c r="G53" s="301"/>
      <c r="H53" s="301"/>
      <c r="I53" s="301"/>
      <c r="J53" s="301"/>
      <c r="K53" s="286">
        <f>'Widia Drilling Recon Form'!P43</f>
        <v>1153503</v>
      </c>
      <c r="L53" s="286"/>
      <c r="M53" s="286"/>
      <c r="N53" s="287" t="str">
        <f>'Widia Drilling Recon Form'!AC43</f>
        <v/>
      </c>
      <c r="O53" s="287"/>
      <c r="P53" s="287"/>
      <c r="Q53" s="286" t="str">
        <f>IF('Widia Drilling Recon Form'!X43="YES","**","")</f>
        <v/>
      </c>
      <c r="R53" s="286"/>
      <c r="S53" s="286" t="str">
        <f>IF('Widia Drilling Recon Form'!W43="YES","**","")</f>
        <v/>
      </c>
      <c r="T53" s="286"/>
      <c r="U53" s="288" t="str">
        <f>'Widia Drilling Recon Form'!AD43</f>
        <v/>
      </c>
      <c r="V53" s="288"/>
      <c r="W53" s="288"/>
      <c r="X53" s="288"/>
      <c r="Y53" s="288" t="str">
        <f>'Widia Drilling Recon Form'!AE43</f>
        <v/>
      </c>
      <c r="Z53" s="288"/>
      <c r="AA53" s="288"/>
      <c r="AB53" s="289"/>
      <c r="AC53" s="141" t="b">
        <f t="shared" si="0"/>
        <v>0</v>
      </c>
      <c r="AD53" s="20"/>
    </row>
    <row r="54" spans="1:30" ht="19.95" hidden="1" customHeight="1" x14ac:dyDescent="0.55000000000000004">
      <c r="A54" s="29"/>
      <c r="B54" s="285">
        <v>270</v>
      </c>
      <c r="C54" s="286"/>
      <c r="D54" s="301" t="str">
        <f>'Widia Drilling Recon Form'!Q44</f>
        <v>DRILL MAX DIA 11/16" (18.0mm) COATED</v>
      </c>
      <c r="E54" s="301"/>
      <c r="F54" s="301"/>
      <c r="G54" s="301"/>
      <c r="H54" s="301"/>
      <c r="I54" s="301"/>
      <c r="J54" s="301"/>
      <c r="K54" s="286">
        <f>'Widia Drilling Recon Form'!P44</f>
        <v>6288521</v>
      </c>
      <c r="L54" s="286"/>
      <c r="M54" s="286"/>
      <c r="N54" s="287" t="str">
        <f>'Widia Drilling Recon Form'!AC44</f>
        <v/>
      </c>
      <c r="O54" s="287"/>
      <c r="P54" s="287"/>
      <c r="Q54" s="286" t="str">
        <f>IF('Widia Drilling Recon Form'!X44="YES","**","")</f>
        <v/>
      </c>
      <c r="R54" s="286"/>
      <c r="S54" s="286" t="str">
        <f>IF('Widia Drilling Recon Form'!W44="YES","**","")</f>
        <v/>
      </c>
      <c r="T54" s="286"/>
      <c r="U54" s="288" t="str">
        <f>'Widia Drilling Recon Form'!AD44</f>
        <v/>
      </c>
      <c r="V54" s="288"/>
      <c r="W54" s="288"/>
      <c r="X54" s="288"/>
      <c r="Y54" s="288" t="str">
        <f>'Widia Drilling Recon Form'!AE44</f>
        <v/>
      </c>
      <c r="Z54" s="288"/>
      <c r="AA54" s="288"/>
      <c r="AB54" s="289"/>
      <c r="AC54" s="141" t="b">
        <f t="shared" si="0"/>
        <v>0</v>
      </c>
      <c r="AD54" s="20"/>
    </row>
    <row r="55" spans="1:30" ht="19.95" customHeight="1" x14ac:dyDescent="0.55000000000000004">
      <c r="A55" s="29"/>
      <c r="B55" s="285">
        <v>280</v>
      </c>
      <c r="C55" s="286"/>
      <c r="D55" s="301" t="str">
        <f>'Widia Drilling Recon Form'!Q45</f>
        <v>STEP DRILL MAX DIA 11/16" (18.0mm) UNCOATED</v>
      </c>
      <c r="E55" s="301"/>
      <c r="F55" s="301"/>
      <c r="G55" s="301"/>
      <c r="H55" s="301"/>
      <c r="I55" s="301"/>
      <c r="J55" s="301"/>
      <c r="K55" s="286">
        <f>'Widia Drilling Recon Form'!P45</f>
        <v>1153503</v>
      </c>
      <c r="L55" s="286"/>
      <c r="M55" s="286"/>
      <c r="N55" s="287" t="str">
        <f>'Widia Drilling Recon Form'!AC45</f>
        <v/>
      </c>
      <c r="O55" s="287"/>
      <c r="P55" s="287"/>
      <c r="Q55" s="286" t="str">
        <f>IF('Widia Drilling Recon Form'!X45="YES","**","")</f>
        <v/>
      </c>
      <c r="R55" s="286"/>
      <c r="S55" s="286" t="str">
        <f>IF('Widia Drilling Recon Form'!W45="YES","**","")</f>
        <v/>
      </c>
      <c r="T55" s="286"/>
      <c r="U55" s="288" t="str">
        <f>'Widia Drilling Recon Form'!AD45</f>
        <v/>
      </c>
      <c r="V55" s="288"/>
      <c r="W55" s="288"/>
      <c r="X55" s="288"/>
      <c r="Y55" s="288" t="str">
        <f>'Widia Drilling Recon Form'!AE45</f>
        <v/>
      </c>
      <c r="Z55" s="288"/>
      <c r="AA55" s="288"/>
      <c r="AB55" s="289"/>
      <c r="AC55" s="141" t="b">
        <f t="shared" si="0"/>
        <v>0</v>
      </c>
      <c r="AD55" s="20"/>
    </row>
    <row r="56" spans="1:30" ht="19.95" hidden="1" customHeight="1" x14ac:dyDescent="0.55000000000000004">
      <c r="A56" s="29"/>
      <c r="B56" s="285">
        <v>290</v>
      </c>
      <c r="C56" s="286"/>
      <c r="D56" s="301" t="str">
        <f>'Widia Drilling Recon Form'!Q46</f>
        <v>STEP DRILL MAX DIA 11/16" (18.0mm) COATED</v>
      </c>
      <c r="E56" s="301"/>
      <c r="F56" s="301"/>
      <c r="G56" s="301"/>
      <c r="H56" s="301"/>
      <c r="I56" s="301"/>
      <c r="J56" s="301"/>
      <c r="K56" s="286">
        <f>'Widia Drilling Recon Form'!P46</f>
        <v>6288521</v>
      </c>
      <c r="L56" s="286"/>
      <c r="M56" s="286"/>
      <c r="N56" s="287" t="str">
        <f>'Widia Drilling Recon Form'!AC46</f>
        <v/>
      </c>
      <c r="O56" s="287"/>
      <c r="P56" s="287"/>
      <c r="Q56" s="286" t="str">
        <f>IF('Widia Drilling Recon Form'!X46="YES","**","")</f>
        <v/>
      </c>
      <c r="R56" s="286"/>
      <c r="S56" s="286" t="str">
        <f>IF('Widia Drilling Recon Form'!W46="YES","**","")</f>
        <v/>
      </c>
      <c r="T56" s="286"/>
      <c r="U56" s="288" t="str">
        <f>'Widia Drilling Recon Form'!AD46</f>
        <v/>
      </c>
      <c r="V56" s="288"/>
      <c r="W56" s="288"/>
      <c r="X56" s="288"/>
      <c r="Y56" s="288" t="str">
        <f>'Widia Drilling Recon Form'!AE46</f>
        <v/>
      </c>
      <c r="Z56" s="288"/>
      <c r="AA56" s="288"/>
      <c r="AB56" s="289"/>
      <c r="AC56" s="141" t="b">
        <f t="shared" si="0"/>
        <v>0</v>
      </c>
      <c r="AD56" s="20"/>
    </row>
    <row r="57" spans="1:30" ht="19.95" customHeight="1" x14ac:dyDescent="0.55000000000000004">
      <c r="A57" s="29"/>
      <c r="B57" s="285">
        <v>300</v>
      </c>
      <c r="C57" s="286"/>
      <c r="D57" s="301" t="str">
        <f>'Widia Drilling Recon Form'!Q47</f>
        <v>DRILL DEEP HOLE MAX DIA 11/16" (18.0mm)</v>
      </c>
      <c r="E57" s="301"/>
      <c r="F57" s="301"/>
      <c r="G57" s="301"/>
      <c r="H57" s="301"/>
      <c r="I57" s="301"/>
      <c r="J57" s="301"/>
      <c r="K57" s="286">
        <f>'Widia Drilling Recon Form'!P47</f>
        <v>6738643</v>
      </c>
      <c r="L57" s="286"/>
      <c r="M57" s="286"/>
      <c r="N57" s="287" t="str">
        <f>'Widia Drilling Recon Form'!AC47</f>
        <v/>
      </c>
      <c r="O57" s="287"/>
      <c r="P57" s="287"/>
      <c r="Q57" s="286" t="str">
        <f>IF('Widia Drilling Recon Form'!X47="YES","**","")</f>
        <v/>
      </c>
      <c r="R57" s="286"/>
      <c r="S57" s="286" t="str">
        <f>IF('Widia Drilling Recon Form'!W47="YES","**","")</f>
        <v/>
      </c>
      <c r="T57" s="286"/>
      <c r="U57" s="288" t="str">
        <f>'Widia Drilling Recon Form'!AD47</f>
        <v/>
      </c>
      <c r="V57" s="288"/>
      <c r="W57" s="288"/>
      <c r="X57" s="288"/>
      <c r="Y57" s="288" t="str">
        <f>'Widia Drilling Recon Form'!AE47</f>
        <v/>
      </c>
      <c r="Z57" s="288"/>
      <c r="AA57" s="288"/>
      <c r="AB57" s="289"/>
      <c r="AC57" s="141" t="b">
        <f t="shared" si="0"/>
        <v>0</v>
      </c>
      <c r="AD57" s="20"/>
    </row>
    <row r="58" spans="1:30" ht="19.95" hidden="1" customHeight="1" x14ac:dyDescent="0.55000000000000004">
      <c r="A58" s="29"/>
      <c r="B58" s="285">
        <v>310</v>
      </c>
      <c r="C58" s="286"/>
      <c r="D58" s="301" t="str">
        <f>'Widia Drilling Recon Form'!Q48</f>
        <v>DRILL MAX DIA 1-1/8" (26.0mm) UNCOATED</v>
      </c>
      <c r="E58" s="301"/>
      <c r="F58" s="301"/>
      <c r="G58" s="301"/>
      <c r="H58" s="301"/>
      <c r="I58" s="301"/>
      <c r="J58" s="301"/>
      <c r="K58" s="286">
        <f>'Widia Drilling Recon Form'!P48</f>
        <v>1153504</v>
      </c>
      <c r="L58" s="286"/>
      <c r="M58" s="286"/>
      <c r="N58" s="287" t="str">
        <f>'Widia Drilling Recon Form'!AC48</f>
        <v/>
      </c>
      <c r="O58" s="287"/>
      <c r="P58" s="287"/>
      <c r="Q58" s="286" t="str">
        <f>IF('Widia Drilling Recon Form'!X48="YES","**","")</f>
        <v/>
      </c>
      <c r="R58" s="286"/>
      <c r="S58" s="286" t="str">
        <f>IF('Widia Drilling Recon Form'!W48="YES","**","")</f>
        <v/>
      </c>
      <c r="T58" s="286"/>
      <c r="U58" s="288" t="str">
        <f>'Widia Drilling Recon Form'!AD48</f>
        <v/>
      </c>
      <c r="V58" s="288"/>
      <c r="W58" s="288"/>
      <c r="X58" s="288"/>
      <c r="Y58" s="288" t="str">
        <f>'Widia Drilling Recon Form'!AE48</f>
        <v/>
      </c>
      <c r="Z58" s="288"/>
      <c r="AA58" s="288"/>
      <c r="AB58" s="289"/>
      <c r="AC58" s="141" t="b">
        <f t="shared" si="0"/>
        <v>0</v>
      </c>
      <c r="AD58" s="20"/>
    </row>
    <row r="59" spans="1:30" ht="19.95" hidden="1" customHeight="1" x14ac:dyDescent="0.55000000000000004">
      <c r="A59" s="29"/>
      <c r="B59" s="285">
        <v>320</v>
      </c>
      <c r="C59" s="286"/>
      <c r="D59" s="301" t="str">
        <f>'Widia Drilling Recon Form'!Q49</f>
        <v>DRILL MAX DIA 1-1/8" (26.0mm) COATED</v>
      </c>
      <c r="E59" s="301"/>
      <c r="F59" s="301"/>
      <c r="G59" s="301"/>
      <c r="H59" s="301"/>
      <c r="I59" s="301"/>
      <c r="J59" s="301"/>
      <c r="K59" s="286">
        <f>'Widia Drilling Recon Form'!P49</f>
        <v>6288066</v>
      </c>
      <c r="L59" s="286"/>
      <c r="M59" s="286"/>
      <c r="N59" s="287" t="str">
        <f>'Widia Drilling Recon Form'!AC49</f>
        <v/>
      </c>
      <c r="O59" s="287"/>
      <c r="P59" s="287"/>
      <c r="Q59" s="286" t="str">
        <f>IF('Widia Drilling Recon Form'!X49="YES","**","")</f>
        <v/>
      </c>
      <c r="R59" s="286"/>
      <c r="S59" s="286" t="str">
        <f>IF('Widia Drilling Recon Form'!W49="YES","**","")</f>
        <v/>
      </c>
      <c r="T59" s="286"/>
      <c r="U59" s="288" t="str">
        <f>'Widia Drilling Recon Form'!AD49</f>
        <v/>
      </c>
      <c r="V59" s="288"/>
      <c r="W59" s="288"/>
      <c r="X59" s="288"/>
      <c r="Y59" s="288" t="str">
        <f>'Widia Drilling Recon Form'!AE49</f>
        <v/>
      </c>
      <c r="Z59" s="288"/>
      <c r="AA59" s="288"/>
      <c r="AB59" s="289"/>
      <c r="AC59" s="141" t="b">
        <f t="shared" si="0"/>
        <v>0</v>
      </c>
      <c r="AD59" s="20"/>
    </row>
    <row r="60" spans="1:30" ht="19.95" hidden="1" customHeight="1" x14ac:dyDescent="0.55000000000000004">
      <c r="A60" s="29"/>
      <c r="B60" s="285">
        <v>330</v>
      </c>
      <c r="C60" s="286"/>
      <c r="D60" s="301" t="str">
        <f>'Widia Drilling Recon Form'!Q50</f>
        <v>STEP DRILL MAX DIA 1-1/8" (26.0mm) UNCOATED</v>
      </c>
      <c r="E60" s="301"/>
      <c r="F60" s="301"/>
      <c r="G60" s="301"/>
      <c r="H60" s="301"/>
      <c r="I60" s="301"/>
      <c r="J60" s="301"/>
      <c r="K60" s="286">
        <f>'Widia Drilling Recon Form'!P50</f>
        <v>1153504</v>
      </c>
      <c r="L60" s="286"/>
      <c r="M60" s="286"/>
      <c r="N60" s="287" t="str">
        <f>'Widia Drilling Recon Form'!AC50</f>
        <v/>
      </c>
      <c r="O60" s="287"/>
      <c r="P60" s="287"/>
      <c r="Q60" s="286" t="str">
        <f>IF('Widia Drilling Recon Form'!X50="YES","**","")</f>
        <v/>
      </c>
      <c r="R60" s="286"/>
      <c r="S60" s="286" t="str">
        <f>IF('Widia Drilling Recon Form'!W50="YES","**","")</f>
        <v/>
      </c>
      <c r="T60" s="286"/>
      <c r="U60" s="288" t="str">
        <f>'Widia Drilling Recon Form'!AD50</f>
        <v/>
      </c>
      <c r="V60" s="288"/>
      <c r="W60" s="288"/>
      <c r="X60" s="288"/>
      <c r="Y60" s="288" t="str">
        <f>'Widia Drilling Recon Form'!AE50</f>
        <v/>
      </c>
      <c r="Z60" s="288"/>
      <c r="AA60" s="288"/>
      <c r="AB60" s="289"/>
      <c r="AC60" s="141" t="b">
        <f t="shared" si="0"/>
        <v>0</v>
      </c>
      <c r="AD60" s="20"/>
    </row>
    <row r="61" spans="1:30" ht="19.95" customHeight="1" x14ac:dyDescent="0.55000000000000004">
      <c r="A61" s="29"/>
      <c r="B61" s="285">
        <v>340</v>
      </c>
      <c r="C61" s="286"/>
      <c r="D61" s="301" t="str">
        <f>'Widia Drilling Recon Form'!Q51</f>
        <v>STEP DRILL MAX DIA 1-1/8" (26.0mm) COATED</v>
      </c>
      <c r="E61" s="301"/>
      <c r="F61" s="301"/>
      <c r="G61" s="301"/>
      <c r="H61" s="301"/>
      <c r="I61" s="301"/>
      <c r="J61" s="301"/>
      <c r="K61" s="286">
        <f>'Widia Drilling Recon Form'!P51</f>
        <v>6288066</v>
      </c>
      <c r="L61" s="286"/>
      <c r="M61" s="286"/>
      <c r="N61" s="287" t="str">
        <f>'Widia Drilling Recon Form'!AC51</f>
        <v/>
      </c>
      <c r="O61" s="287"/>
      <c r="P61" s="287"/>
      <c r="Q61" s="286" t="str">
        <f>IF('Widia Drilling Recon Form'!X51="YES","**","")</f>
        <v/>
      </c>
      <c r="R61" s="286"/>
      <c r="S61" s="286" t="str">
        <f>IF('Widia Drilling Recon Form'!W51="YES","**","")</f>
        <v/>
      </c>
      <c r="T61" s="286"/>
      <c r="U61" s="288" t="str">
        <f>'Widia Drilling Recon Form'!AD51</f>
        <v/>
      </c>
      <c r="V61" s="288"/>
      <c r="W61" s="288"/>
      <c r="X61" s="288"/>
      <c r="Y61" s="288" t="str">
        <f>'Widia Drilling Recon Form'!AE51</f>
        <v/>
      </c>
      <c r="Z61" s="288"/>
      <c r="AA61" s="288"/>
      <c r="AB61" s="289"/>
      <c r="AC61" s="141" t="b">
        <f t="shared" si="0"/>
        <v>0</v>
      </c>
      <c r="AD61" s="20"/>
    </row>
    <row r="62" spans="1:30" ht="19.95" hidden="1" customHeight="1" x14ac:dyDescent="0.55000000000000004">
      <c r="A62" s="29"/>
      <c r="B62" s="285">
        <v>350</v>
      </c>
      <c r="C62" s="286"/>
      <c r="D62" s="301" t="str">
        <f>'Widia Drilling Recon Form'!Q52</f>
        <v>DRILL DEEP HOLE MAX DIA 1-1/8" (26.0mm)</v>
      </c>
      <c r="E62" s="301"/>
      <c r="F62" s="301"/>
      <c r="G62" s="301"/>
      <c r="H62" s="301"/>
      <c r="I62" s="301"/>
      <c r="J62" s="301"/>
      <c r="K62" s="286">
        <f>'Widia Drilling Recon Form'!P52</f>
        <v>6738644</v>
      </c>
      <c r="L62" s="286"/>
      <c r="M62" s="286"/>
      <c r="N62" s="287" t="str">
        <f>'Widia Drilling Recon Form'!AC52</f>
        <v/>
      </c>
      <c r="O62" s="287"/>
      <c r="P62" s="287"/>
      <c r="Q62" s="286" t="str">
        <f>IF('Widia Drilling Recon Form'!X52="YES","**","")</f>
        <v/>
      </c>
      <c r="R62" s="286"/>
      <c r="S62" s="286" t="str">
        <f>IF('Widia Drilling Recon Form'!W52="YES","**","")</f>
        <v/>
      </c>
      <c r="T62" s="286"/>
      <c r="U62" s="288" t="str">
        <f>'Widia Drilling Recon Form'!AD52</f>
        <v/>
      </c>
      <c r="V62" s="288"/>
      <c r="W62" s="288"/>
      <c r="X62" s="288"/>
      <c r="Y62" s="288" t="str">
        <f>'Widia Drilling Recon Form'!AE52</f>
        <v/>
      </c>
      <c r="Z62" s="288"/>
      <c r="AA62" s="288"/>
      <c r="AB62" s="289"/>
      <c r="AC62" s="141" t="b">
        <f t="shared" si="0"/>
        <v>0</v>
      </c>
      <c r="AD62" s="20"/>
    </row>
    <row r="63" spans="1:30" ht="19.95" hidden="1" customHeight="1" x14ac:dyDescent="0.55000000000000004">
      <c r="A63" s="29"/>
      <c r="B63" s="285">
        <v>360</v>
      </c>
      <c r="C63" s="286"/>
      <c r="D63" s="301" t="str">
        <f>'Widia Drilling Recon Form'!Q53</f>
        <v>DRILL MAX DIA 1-1/4" (32.0mm) UNCOATED</v>
      </c>
      <c r="E63" s="301"/>
      <c r="F63" s="301"/>
      <c r="G63" s="301"/>
      <c r="H63" s="301"/>
      <c r="I63" s="301"/>
      <c r="J63" s="301"/>
      <c r="K63" s="286">
        <f>'Widia Drilling Recon Form'!P53</f>
        <v>1153505</v>
      </c>
      <c r="L63" s="286"/>
      <c r="M63" s="286"/>
      <c r="N63" s="287" t="str">
        <f>'Widia Drilling Recon Form'!AC53</f>
        <v/>
      </c>
      <c r="O63" s="287"/>
      <c r="P63" s="287"/>
      <c r="Q63" s="286" t="str">
        <f>IF('Widia Drilling Recon Form'!X53="YES","**","")</f>
        <v/>
      </c>
      <c r="R63" s="286"/>
      <c r="S63" s="286" t="str">
        <f>IF('Widia Drilling Recon Form'!W53="YES","**","")</f>
        <v/>
      </c>
      <c r="T63" s="286"/>
      <c r="U63" s="288" t="str">
        <f>'Widia Drilling Recon Form'!AD53</f>
        <v/>
      </c>
      <c r="V63" s="288"/>
      <c r="W63" s="288"/>
      <c r="X63" s="288"/>
      <c r="Y63" s="288" t="str">
        <f>'Widia Drilling Recon Form'!AE53</f>
        <v/>
      </c>
      <c r="Z63" s="288"/>
      <c r="AA63" s="288"/>
      <c r="AB63" s="289"/>
      <c r="AC63" s="141" t="b">
        <f t="shared" si="0"/>
        <v>0</v>
      </c>
      <c r="AD63" s="20"/>
    </row>
    <row r="64" spans="1:30" ht="19.95" hidden="1" customHeight="1" x14ac:dyDescent="0.55000000000000004">
      <c r="A64" s="29"/>
      <c r="B64" s="285">
        <v>370</v>
      </c>
      <c r="C64" s="286"/>
      <c r="D64" s="301" t="str">
        <f>'Widia Drilling Recon Form'!Q54</f>
        <v>DRILL MAX DIA 1-1/4" (32.0mm) COATED</v>
      </c>
      <c r="E64" s="301"/>
      <c r="F64" s="301"/>
      <c r="G64" s="301"/>
      <c r="H64" s="301"/>
      <c r="I64" s="301"/>
      <c r="J64" s="301"/>
      <c r="K64" s="286">
        <f>'Widia Drilling Recon Form'!P54</f>
        <v>6288067</v>
      </c>
      <c r="L64" s="286"/>
      <c r="M64" s="286"/>
      <c r="N64" s="287" t="str">
        <f>'Widia Drilling Recon Form'!AC54</f>
        <v/>
      </c>
      <c r="O64" s="287"/>
      <c r="P64" s="287"/>
      <c r="Q64" s="286" t="str">
        <f>IF('Widia Drilling Recon Form'!X54="YES","**","")</f>
        <v/>
      </c>
      <c r="R64" s="286"/>
      <c r="S64" s="286" t="str">
        <f>IF('Widia Drilling Recon Form'!W54="YES","**","")</f>
        <v/>
      </c>
      <c r="T64" s="286"/>
      <c r="U64" s="288" t="str">
        <f>'Widia Drilling Recon Form'!AD54</f>
        <v/>
      </c>
      <c r="V64" s="288"/>
      <c r="W64" s="288"/>
      <c r="X64" s="288"/>
      <c r="Y64" s="288" t="str">
        <f>'Widia Drilling Recon Form'!AE54</f>
        <v/>
      </c>
      <c r="Z64" s="288"/>
      <c r="AA64" s="288"/>
      <c r="AB64" s="289"/>
      <c r="AC64" s="141" t="b">
        <f t="shared" si="0"/>
        <v>0</v>
      </c>
      <c r="AD64" s="20"/>
    </row>
    <row r="65" spans="1:30" ht="19.95" hidden="1" customHeight="1" x14ac:dyDescent="0.55000000000000004">
      <c r="A65" s="29"/>
      <c r="B65" s="285">
        <v>380</v>
      </c>
      <c r="C65" s="286"/>
      <c r="D65" s="301" t="str">
        <f>'Widia Drilling Recon Form'!Q55</f>
        <v>STEP DRILL MAX DIA 1-1/4" (32.0mm) UNCOATED</v>
      </c>
      <c r="E65" s="301"/>
      <c r="F65" s="301"/>
      <c r="G65" s="301"/>
      <c r="H65" s="301"/>
      <c r="I65" s="301"/>
      <c r="J65" s="301"/>
      <c r="K65" s="286">
        <f>'Widia Drilling Recon Form'!P55</f>
        <v>1153505</v>
      </c>
      <c r="L65" s="286"/>
      <c r="M65" s="286"/>
      <c r="N65" s="287" t="str">
        <f>'Widia Drilling Recon Form'!AC55</f>
        <v/>
      </c>
      <c r="O65" s="287"/>
      <c r="P65" s="287"/>
      <c r="Q65" s="286" t="str">
        <f>IF('Widia Drilling Recon Form'!X55="YES","**","")</f>
        <v/>
      </c>
      <c r="R65" s="286"/>
      <c r="S65" s="286" t="str">
        <f>IF('Widia Drilling Recon Form'!W55="YES","**","")</f>
        <v/>
      </c>
      <c r="T65" s="286"/>
      <c r="U65" s="288" t="str">
        <f>'Widia Drilling Recon Form'!AD55</f>
        <v/>
      </c>
      <c r="V65" s="288"/>
      <c r="W65" s="288"/>
      <c r="X65" s="288"/>
      <c r="Y65" s="288" t="str">
        <f>'Widia Drilling Recon Form'!AE55</f>
        <v/>
      </c>
      <c r="Z65" s="288"/>
      <c r="AA65" s="288"/>
      <c r="AB65" s="289"/>
      <c r="AC65" s="141" t="b">
        <f t="shared" si="0"/>
        <v>0</v>
      </c>
      <c r="AD65" s="20"/>
    </row>
    <row r="66" spans="1:30" ht="19.95" customHeight="1" x14ac:dyDescent="0.55000000000000004">
      <c r="A66" s="29"/>
      <c r="B66" s="285">
        <v>390</v>
      </c>
      <c r="C66" s="286"/>
      <c r="D66" s="127" t="str">
        <f>'Widia Drilling Recon Form'!Q56</f>
        <v>STEP DRILL MAX DIA 1-1/4" (32.0mm) COATED</v>
      </c>
      <c r="E66" s="127"/>
      <c r="F66" s="127"/>
      <c r="G66" s="127"/>
      <c r="H66" s="127"/>
      <c r="I66" s="127"/>
      <c r="J66" s="127"/>
      <c r="K66" s="286">
        <f>'Widia Drilling Recon Form'!P56</f>
        <v>6288067</v>
      </c>
      <c r="L66" s="286"/>
      <c r="M66" s="286"/>
      <c r="N66" s="287" t="str">
        <f>'Widia Drilling Recon Form'!AC56</f>
        <v/>
      </c>
      <c r="O66" s="287"/>
      <c r="P66" s="287"/>
      <c r="Q66" s="286" t="str">
        <f>IF('Widia Drilling Recon Form'!X56="YES","**","")</f>
        <v/>
      </c>
      <c r="R66" s="286"/>
      <c r="S66" s="286" t="str">
        <f>IF('Widia Drilling Recon Form'!W56="YES","**","")</f>
        <v/>
      </c>
      <c r="T66" s="286"/>
      <c r="U66" s="288" t="str">
        <f>'Widia Drilling Recon Form'!AD56</f>
        <v/>
      </c>
      <c r="V66" s="288"/>
      <c r="W66" s="288"/>
      <c r="X66" s="288"/>
      <c r="Y66" s="288" t="str">
        <f>'Widia Drilling Recon Form'!AE56</f>
        <v/>
      </c>
      <c r="Z66" s="288"/>
      <c r="AA66" s="288"/>
      <c r="AB66" s="289"/>
      <c r="AC66" s="141" t="b">
        <f t="shared" si="0"/>
        <v>0</v>
      </c>
      <c r="AD66" s="20"/>
    </row>
    <row r="67" spans="1:30" ht="19.95" customHeight="1" x14ac:dyDescent="0.55000000000000004">
      <c r="A67" s="29"/>
      <c r="B67" s="285">
        <v>400</v>
      </c>
      <c r="C67" s="286"/>
      <c r="D67" s="127" t="str">
        <f>'Widia Drilling Recon Form'!Q57</f>
        <v>TDMX DRILL TIP (0.629" - 0.781")(16.00mm-19.84mm)</v>
      </c>
      <c r="E67" s="127"/>
      <c r="F67" s="127"/>
      <c r="G67" s="127"/>
      <c r="H67" s="127"/>
      <c r="I67" s="127"/>
      <c r="J67" s="127"/>
      <c r="K67" s="286">
        <f>'Widia Drilling Recon Form'!P57</f>
        <v>4032659</v>
      </c>
      <c r="L67" s="286"/>
      <c r="M67" s="286"/>
      <c r="N67" s="287" t="str">
        <f>'Widia Drilling Recon Form'!AC57</f>
        <v/>
      </c>
      <c r="O67" s="287"/>
      <c r="P67" s="287"/>
      <c r="Q67" s="286" t="str">
        <f>IF('Widia Drilling Recon Form'!X57="YES","**","")</f>
        <v/>
      </c>
      <c r="R67" s="286"/>
      <c r="S67" s="286" t="str">
        <f>IF('Widia Drilling Recon Form'!W57="YES","**","")</f>
        <v/>
      </c>
      <c r="T67" s="286"/>
      <c r="U67" s="288" t="str">
        <f>'Widia Drilling Recon Form'!AD57</f>
        <v/>
      </c>
      <c r="V67" s="288"/>
      <c r="W67" s="288"/>
      <c r="X67" s="288"/>
      <c r="Y67" s="288" t="str">
        <f>'Widia Drilling Recon Form'!AE57</f>
        <v/>
      </c>
      <c r="Z67" s="288"/>
      <c r="AA67" s="288"/>
      <c r="AB67" s="289"/>
      <c r="AC67" s="141" t="b">
        <f t="shared" si="0"/>
        <v>0</v>
      </c>
      <c r="AD67" s="20"/>
    </row>
    <row r="68" spans="1:30" ht="19.95" customHeight="1" x14ac:dyDescent="0.55000000000000004">
      <c r="A68" s="29"/>
      <c r="B68" s="285">
        <v>410</v>
      </c>
      <c r="C68" s="286"/>
      <c r="D68" s="127" t="str">
        <f>'Widia Drilling Recon Form'!Q58</f>
        <v>TDMX DRILL TIP (0.787" - 0.9707")(20.00mm-24.605mm)</v>
      </c>
      <c r="E68" s="127"/>
      <c r="F68" s="127"/>
      <c r="G68" s="127"/>
      <c r="H68" s="127"/>
      <c r="I68" s="127"/>
      <c r="J68" s="127"/>
      <c r="K68" s="286">
        <f>'Widia Drilling Recon Form'!P58</f>
        <v>4032660</v>
      </c>
      <c r="L68" s="286"/>
      <c r="M68" s="286"/>
      <c r="N68" s="287" t="str">
        <f>'Widia Drilling Recon Form'!AC58</f>
        <v/>
      </c>
      <c r="O68" s="287"/>
      <c r="P68" s="287"/>
      <c r="Q68" s="286" t="str">
        <f>IF('Widia Drilling Recon Form'!X58="YES","**","")</f>
        <v/>
      </c>
      <c r="R68" s="286"/>
      <c r="S68" s="286" t="str">
        <f>IF('Widia Drilling Recon Form'!W58="YES","**","")</f>
        <v/>
      </c>
      <c r="T68" s="286"/>
      <c r="U68" s="288" t="str">
        <f>'Widia Drilling Recon Form'!AD58</f>
        <v/>
      </c>
      <c r="V68" s="288"/>
      <c r="W68" s="288"/>
      <c r="X68" s="288"/>
      <c r="Y68" s="288" t="str">
        <f>'Widia Drilling Recon Form'!AE58</f>
        <v/>
      </c>
      <c r="Z68" s="288"/>
      <c r="AA68" s="288"/>
      <c r="AB68" s="289"/>
      <c r="AC68" s="141" t="b">
        <f t="shared" si="0"/>
        <v>0</v>
      </c>
      <c r="AD68" s="20"/>
    </row>
    <row r="69" spans="1:30" ht="19.95" customHeight="1" x14ac:dyDescent="0.55000000000000004">
      <c r="A69" s="29"/>
      <c r="B69" s="285">
        <v>420</v>
      </c>
      <c r="C69" s="286"/>
      <c r="D69" s="127" t="str">
        <f>'Widia Drilling Recon Form'!Q59</f>
        <v>TDMX DRILL TIP (0.984" - 1.250")(25.00mm-31.75mm)</v>
      </c>
      <c r="E69" s="127"/>
      <c r="F69" s="127"/>
      <c r="G69" s="127"/>
      <c r="H69" s="127"/>
      <c r="I69" s="127"/>
      <c r="J69" s="127"/>
      <c r="K69" s="286">
        <f>'Widia Drilling Recon Form'!P59</f>
        <v>4032661</v>
      </c>
      <c r="L69" s="286"/>
      <c r="M69" s="286"/>
      <c r="N69" s="287" t="str">
        <f>'Widia Drilling Recon Form'!AC59</f>
        <v/>
      </c>
      <c r="O69" s="287"/>
      <c r="P69" s="287"/>
      <c r="Q69" s="286" t="str">
        <f>IF('Widia Drilling Recon Form'!X59="YES","**","")</f>
        <v/>
      </c>
      <c r="R69" s="286"/>
      <c r="S69" s="286" t="str">
        <f>IF('Widia Drilling Recon Form'!W59="YES","**","")</f>
        <v/>
      </c>
      <c r="T69" s="286"/>
      <c r="U69" s="288" t="str">
        <f>'Widia Drilling Recon Form'!AD59</f>
        <v/>
      </c>
      <c r="V69" s="288"/>
      <c r="W69" s="288"/>
      <c r="X69" s="288"/>
      <c r="Y69" s="288" t="str">
        <f>'Widia Drilling Recon Form'!AE59</f>
        <v/>
      </c>
      <c r="Z69" s="288"/>
      <c r="AA69" s="288"/>
      <c r="AB69" s="289"/>
      <c r="AC69" s="141" t="b">
        <f t="shared" si="0"/>
        <v>0</v>
      </c>
      <c r="AD69" s="20"/>
    </row>
    <row r="70" spans="1:30" ht="19.95" customHeight="1" x14ac:dyDescent="0.55000000000000004">
      <c r="A70" s="29"/>
      <c r="B70" s="285">
        <v>430</v>
      </c>
      <c r="C70" s="286"/>
      <c r="D70" s="143" t="str">
        <f>'Widia Drilling Recon Form'!Q60</f>
        <v>TDMX DRILL TIP (1.260" - 1.476")(32.00mm-37.50mm)</v>
      </c>
      <c r="E70" s="143"/>
      <c r="F70" s="143"/>
      <c r="G70" s="143"/>
      <c r="H70" s="143"/>
      <c r="I70" s="143"/>
      <c r="J70" s="143"/>
      <c r="K70" s="286">
        <f>'Widia Drilling Recon Form'!P60</f>
        <v>4032662</v>
      </c>
      <c r="L70" s="286"/>
      <c r="M70" s="286"/>
      <c r="N70" s="287" t="str">
        <f>'Widia Drilling Recon Form'!AC60</f>
        <v/>
      </c>
      <c r="O70" s="287"/>
      <c r="P70" s="287"/>
      <c r="Q70" s="286" t="str">
        <f>IF('Widia Drilling Recon Form'!X60="YES","**","")</f>
        <v/>
      </c>
      <c r="R70" s="286"/>
      <c r="S70" s="286" t="str">
        <f>IF('Widia Drilling Recon Form'!W60="YES","**","")</f>
        <v/>
      </c>
      <c r="T70" s="286"/>
      <c r="U70" s="288" t="str">
        <f>'Widia Drilling Recon Form'!AD60</f>
        <v/>
      </c>
      <c r="V70" s="288"/>
      <c r="W70" s="288"/>
      <c r="X70" s="288"/>
      <c r="Y70" s="288" t="str">
        <f>'Widia Drilling Recon Form'!AE60</f>
        <v/>
      </c>
      <c r="Z70" s="288"/>
      <c r="AA70" s="288"/>
      <c r="AB70" s="289"/>
      <c r="AC70" s="141" t="b">
        <f t="shared" ref="AC70:AC71" si="1">IF(N70="",FALSE,TRUE)</f>
        <v>0</v>
      </c>
      <c r="AD70" s="20"/>
    </row>
    <row r="71" spans="1:30" ht="19.95" customHeight="1" x14ac:dyDescent="0.55000000000000004">
      <c r="A71" s="29"/>
      <c r="B71" s="285">
        <v>440</v>
      </c>
      <c r="C71" s="286"/>
      <c r="D71" s="143" t="str">
        <f>'Widia Drilling Recon Form'!Q61</f>
        <v>TDMX DRILL TIP (1.496" - 1.575")(38.00mm-40.00mm)</v>
      </c>
      <c r="E71" s="143"/>
      <c r="F71" s="143"/>
      <c r="G71" s="143"/>
      <c r="H71" s="143"/>
      <c r="I71" s="143"/>
      <c r="J71" s="143"/>
      <c r="K71" s="286">
        <f>'Widia Drilling Recon Form'!P61</f>
        <v>4032663</v>
      </c>
      <c r="L71" s="286"/>
      <c r="M71" s="286"/>
      <c r="N71" s="287" t="str">
        <f>'Widia Drilling Recon Form'!AC61</f>
        <v/>
      </c>
      <c r="O71" s="287"/>
      <c r="P71" s="287"/>
      <c r="Q71" s="286" t="str">
        <f>IF('Widia Drilling Recon Form'!X61="YES","**","")</f>
        <v/>
      </c>
      <c r="R71" s="286"/>
      <c r="S71" s="286" t="str">
        <f>IF('Widia Drilling Recon Form'!W61="YES","**","")</f>
        <v/>
      </c>
      <c r="T71" s="286"/>
      <c r="U71" s="288" t="str">
        <f>'Widia Drilling Recon Form'!AD61</f>
        <v/>
      </c>
      <c r="V71" s="288"/>
      <c r="W71" s="288"/>
      <c r="X71" s="288"/>
      <c r="Y71" s="288" t="str">
        <f>'Widia Drilling Recon Form'!AE61</f>
        <v/>
      </c>
      <c r="Z71" s="288"/>
      <c r="AA71" s="288"/>
      <c r="AB71" s="289"/>
      <c r="AC71" s="141" t="b">
        <f t="shared" si="1"/>
        <v>0</v>
      </c>
      <c r="AD71" s="20"/>
    </row>
    <row r="72" spans="1:30" ht="6" customHeight="1" thickBot="1" x14ac:dyDescent="0.6">
      <c r="A72" s="29"/>
      <c r="B72" s="29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0"/>
      <c r="AC72" s="21"/>
      <c r="AD72" s="20"/>
    </row>
    <row r="73" spans="1:30" ht="19.95" customHeight="1" thickBot="1" x14ac:dyDescent="0.6">
      <c r="A73" s="29"/>
      <c r="B73" s="29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302">
        <f>SUM(Y28:AB71)</f>
        <v>0</v>
      </c>
      <c r="Z73" s="303"/>
      <c r="AA73" s="303"/>
      <c r="AB73" s="304"/>
      <c r="AC73" s="139"/>
      <c r="AD73" s="20"/>
    </row>
    <row r="74" spans="1:30" ht="4.8" customHeight="1" thickBot="1" x14ac:dyDescent="0.6">
      <c r="A74" s="87"/>
      <c r="B74" s="87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33"/>
      <c r="AC74" s="88"/>
      <c r="AD74" s="33"/>
    </row>
    <row r="75" spans="1:30" x14ac:dyDescent="0.55000000000000004">
      <c r="B75" s="91" t="str">
        <f>'Widia Drilling Recon Form'!A58</f>
        <v>Revision:  20210407-JTD</v>
      </c>
    </row>
    <row r="76" spans="1:30" ht="6" customHeight="1" x14ac:dyDescent="0.55000000000000004"/>
  </sheetData>
  <sheetProtection algorithmName="SHA-512" hashValue="YgveCIKobNpGgFtbW8cbSWAfYwzvOSrhXV5M+1veYh6yMRQGiHjD+PYnbrKySZ+MLP6ZquqsN1cOXHfS7XvtJw==" saltValue="HPK+KDxERMt1uj81Srqa/A==" spinCount="100000" sheet="1" objects="1" scenarios="1" autoFilter="0"/>
  <autoFilter ref="AC27:AC71" xr:uid="{872A6001-8A60-4116-8B34-8C0D8FD76AAE}">
    <filterColumn colId="0">
      <filters>
        <filter val="TRUE"/>
      </filters>
    </filterColumn>
  </autoFilter>
  <mergeCells count="383">
    <mergeCell ref="AA2:AB2"/>
    <mergeCell ref="AA3:AB3"/>
    <mergeCell ref="U25:X26"/>
    <mergeCell ref="Y25:AB26"/>
    <mergeCell ref="U27:X27"/>
    <mergeCell ref="Y27:AB27"/>
    <mergeCell ref="W6:AA6"/>
    <mergeCell ref="M18:X18"/>
    <mergeCell ref="M17:W17"/>
    <mergeCell ref="M16:X16"/>
    <mergeCell ref="M15:X15"/>
    <mergeCell ref="M14:X14"/>
    <mergeCell ref="Q8:AB8"/>
    <mergeCell ref="Q25:R26"/>
    <mergeCell ref="S25:T26"/>
    <mergeCell ref="N28:P28"/>
    <mergeCell ref="Q28:R28"/>
    <mergeCell ref="S28:T28"/>
    <mergeCell ref="U28:X28"/>
    <mergeCell ref="Y28:AB28"/>
    <mergeCell ref="B10:F10"/>
    <mergeCell ref="G10:K10"/>
    <mergeCell ref="B20:F20"/>
    <mergeCell ref="L10:P10"/>
    <mergeCell ref="V10:Y10"/>
    <mergeCell ref="Z10:AB10"/>
    <mergeCell ref="L12:S12"/>
    <mergeCell ref="T12:AB12"/>
    <mergeCell ref="B14:L14"/>
    <mergeCell ref="B15:L15"/>
    <mergeCell ref="B16:L16"/>
    <mergeCell ref="B17:L17"/>
    <mergeCell ref="B18:L18"/>
    <mergeCell ref="G19:K20"/>
    <mergeCell ref="B25:C26"/>
    <mergeCell ref="D25:J26"/>
    <mergeCell ref="K25:M26"/>
    <mergeCell ref="N25:P26"/>
    <mergeCell ref="B29:C29"/>
    <mergeCell ref="B30:C30"/>
    <mergeCell ref="B31:C31"/>
    <mergeCell ref="B32:C32"/>
    <mergeCell ref="B33:C33"/>
    <mergeCell ref="B34:C34"/>
    <mergeCell ref="B28:C28"/>
    <mergeCell ref="D28:J28"/>
    <mergeCell ref="K28:M28"/>
    <mergeCell ref="D31:J31"/>
    <mergeCell ref="D32:J32"/>
    <mergeCell ref="D33:J33"/>
    <mergeCell ref="K29:M29"/>
    <mergeCell ref="K33:M33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37:C37"/>
    <mergeCell ref="B38:C38"/>
    <mergeCell ref="B39:C39"/>
    <mergeCell ref="B40:C40"/>
    <mergeCell ref="N29:P29"/>
    <mergeCell ref="Q29:R29"/>
    <mergeCell ref="S29:T29"/>
    <mergeCell ref="U29:X29"/>
    <mergeCell ref="Y29:AB29"/>
    <mergeCell ref="B71:C71"/>
    <mergeCell ref="B57:C57"/>
    <mergeCell ref="B47:C47"/>
    <mergeCell ref="B48:C48"/>
    <mergeCell ref="B49:C49"/>
    <mergeCell ref="B50:C50"/>
    <mergeCell ref="B51:C51"/>
    <mergeCell ref="B41:C41"/>
    <mergeCell ref="B42:C42"/>
    <mergeCell ref="B43:C43"/>
    <mergeCell ref="B44:C44"/>
    <mergeCell ref="B45:C45"/>
    <mergeCell ref="B46:C46"/>
    <mergeCell ref="B35:C35"/>
    <mergeCell ref="B36:C36"/>
    <mergeCell ref="K31:M31"/>
    <mergeCell ref="D29:J29"/>
    <mergeCell ref="D30:J30"/>
    <mergeCell ref="N31:P31"/>
    <mergeCell ref="Q31:R31"/>
    <mergeCell ref="S31:T31"/>
    <mergeCell ref="U31:X31"/>
    <mergeCell ref="Y31:AB31"/>
    <mergeCell ref="K30:M30"/>
    <mergeCell ref="N30:P30"/>
    <mergeCell ref="Q30:R30"/>
    <mergeCell ref="S30:T30"/>
    <mergeCell ref="U30:X30"/>
    <mergeCell ref="Y30:AB30"/>
    <mergeCell ref="N33:P33"/>
    <mergeCell ref="Q33:R33"/>
    <mergeCell ref="S33:T33"/>
    <mergeCell ref="U33:X33"/>
    <mergeCell ref="Y33:AB33"/>
    <mergeCell ref="K32:M32"/>
    <mergeCell ref="N32:P32"/>
    <mergeCell ref="Q32:R32"/>
    <mergeCell ref="S32:T32"/>
    <mergeCell ref="U32:X32"/>
    <mergeCell ref="Y32:AB32"/>
    <mergeCell ref="Y34:AB34"/>
    <mergeCell ref="D35:J35"/>
    <mergeCell ref="K35:M35"/>
    <mergeCell ref="N35:P35"/>
    <mergeCell ref="Q35:R35"/>
    <mergeCell ref="S35:T35"/>
    <mergeCell ref="U35:X35"/>
    <mergeCell ref="Y35:AB35"/>
    <mergeCell ref="D34:J34"/>
    <mergeCell ref="K34:M34"/>
    <mergeCell ref="N34:P34"/>
    <mergeCell ref="Q34:R34"/>
    <mergeCell ref="S34:T34"/>
    <mergeCell ref="U34:X34"/>
    <mergeCell ref="Y36:AB36"/>
    <mergeCell ref="D37:J37"/>
    <mergeCell ref="K37:M37"/>
    <mergeCell ref="N37:P37"/>
    <mergeCell ref="Q37:R37"/>
    <mergeCell ref="S37:T37"/>
    <mergeCell ref="U37:X37"/>
    <mergeCell ref="Y37:AB37"/>
    <mergeCell ref="D36:J36"/>
    <mergeCell ref="K36:M36"/>
    <mergeCell ref="N36:P36"/>
    <mergeCell ref="Q36:R36"/>
    <mergeCell ref="S36:T36"/>
    <mergeCell ref="U36:X36"/>
    <mergeCell ref="Y38:AB38"/>
    <mergeCell ref="D39:J39"/>
    <mergeCell ref="K39:M39"/>
    <mergeCell ref="N39:P39"/>
    <mergeCell ref="Q39:R39"/>
    <mergeCell ref="S39:T39"/>
    <mergeCell ref="U39:X39"/>
    <mergeCell ref="Y39:AB39"/>
    <mergeCell ref="D38:J38"/>
    <mergeCell ref="K38:M38"/>
    <mergeCell ref="N38:P38"/>
    <mergeCell ref="Q38:R38"/>
    <mergeCell ref="S38:T38"/>
    <mergeCell ref="U38:X38"/>
    <mergeCell ref="Y40:AB40"/>
    <mergeCell ref="D41:J41"/>
    <mergeCell ref="K41:M41"/>
    <mergeCell ref="N41:P41"/>
    <mergeCell ref="Q41:R41"/>
    <mergeCell ref="S41:T41"/>
    <mergeCell ref="U41:X41"/>
    <mergeCell ref="Y41:AB41"/>
    <mergeCell ref="D40:J40"/>
    <mergeCell ref="K40:M40"/>
    <mergeCell ref="N40:P40"/>
    <mergeCell ref="Q40:R40"/>
    <mergeCell ref="S40:T40"/>
    <mergeCell ref="U40:X40"/>
    <mergeCell ref="Y42:AB42"/>
    <mergeCell ref="D43:J43"/>
    <mergeCell ref="K43:M43"/>
    <mergeCell ref="N43:P43"/>
    <mergeCell ref="Q43:R43"/>
    <mergeCell ref="S43:T43"/>
    <mergeCell ref="U43:X43"/>
    <mergeCell ref="Y43:AB43"/>
    <mergeCell ref="D42:J42"/>
    <mergeCell ref="K42:M42"/>
    <mergeCell ref="N42:P42"/>
    <mergeCell ref="Q42:R42"/>
    <mergeCell ref="S42:T42"/>
    <mergeCell ref="U42:X42"/>
    <mergeCell ref="Y44:AB44"/>
    <mergeCell ref="D45:J45"/>
    <mergeCell ref="K45:M45"/>
    <mergeCell ref="N45:P45"/>
    <mergeCell ref="Q45:R45"/>
    <mergeCell ref="S45:T45"/>
    <mergeCell ref="U45:X45"/>
    <mergeCell ref="Y45:AB45"/>
    <mergeCell ref="D44:J44"/>
    <mergeCell ref="K44:M44"/>
    <mergeCell ref="N44:P44"/>
    <mergeCell ref="Q44:R44"/>
    <mergeCell ref="S44:T44"/>
    <mergeCell ref="U44:X44"/>
    <mergeCell ref="Y46:AB46"/>
    <mergeCell ref="D47:J47"/>
    <mergeCell ref="K47:M47"/>
    <mergeCell ref="N47:P47"/>
    <mergeCell ref="Q47:R47"/>
    <mergeCell ref="S47:T47"/>
    <mergeCell ref="U47:X47"/>
    <mergeCell ref="Y47:AB47"/>
    <mergeCell ref="D46:J46"/>
    <mergeCell ref="K46:M46"/>
    <mergeCell ref="N46:P46"/>
    <mergeCell ref="Q46:R46"/>
    <mergeCell ref="S46:T46"/>
    <mergeCell ref="U46:X46"/>
    <mergeCell ref="Y48:AB48"/>
    <mergeCell ref="D48:J48"/>
    <mergeCell ref="K48:M48"/>
    <mergeCell ref="N48:P48"/>
    <mergeCell ref="Q48:R48"/>
    <mergeCell ref="S48:T48"/>
    <mergeCell ref="U48:X48"/>
    <mergeCell ref="Y49:AB49"/>
    <mergeCell ref="D50:J50"/>
    <mergeCell ref="K50:M50"/>
    <mergeCell ref="N50:P50"/>
    <mergeCell ref="Q50:R50"/>
    <mergeCell ref="S50:T50"/>
    <mergeCell ref="U50:X50"/>
    <mergeCell ref="Y50:AB50"/>
    <mergeCell ref="D49:J49"/>
    <mergeCell ref="K49:M49"/>
    <mergeCell ref="N49:P49"/>
    <mergeCell ref="Q49:R49"/>
    <mergeCell ref="S49:T49"/>
    <mergeCell ref="U49:X49"/>
    <mergeCell ref="Y51:AB51"/>
    <mergeCell ref="D52:J52"/>
    <mergeCell ref="K52:M52"/>
    <mergeCell ref="N52:P52"/>
    <mergeCell ref="Q52:R52"/>
    <mergeCell ref="S52:T52"/>
    <mergeCell ref="U52:X52"/>
    <mergeCell ref="Y52:AB52"/>
    <mergeCell ref="D51:J51"/>
    <mergeCell ref="K51:M51"/>
    <mergeCell ref="N51:P51"/>
    <mergeCell ref="Q51:R51"/>
    <mergeCell ref="S51:T51"/>
    <mergeCell ref="U51:X51"/>
    <mergeCell ref="Y53:AB53"/>
    <mergeCell ref="D54:J54"/>
    <mergeCell ref="K54:M54"/>
    <mergeCell ref="N54:P54"/>
    <mergeCell ref="Q54:R54"/>
    <mergeCell ref="S54:T54"/>
    <mergeCell ref="U54:X54"/>
    <mergeCell ref="Y54:AB54"/>
    <mergeCell ref="D53:J53"/>
    <mergeCell ref="K53:M53"/>
    <mergeCell ref="N53:P53"/>
    <mergeCell ref="Q53:R53"/>
    <mergeCell ref="S53:T53"/>
    <mergeCell ref="U53:X53"/>
    <mergeCell ref="Y55:AB55"/>
    <mergeCell ref="D56:J56"/>
    <mergeCell ref="K56:M56"/>
    <mergeCell ref="N56:P56"/>
    <mergeCell ref="Q56:R56"/>
    <mergeCell ref="S56:T56"/>
    <mergeCell ref="U56:X56"/>
    <mergeCell ref="Y56:AB56"/>
    <mergeCell ref="D55:J55"/>
    <mergeCell ref="K55:M55"/>
    <mergeCell ref="N55:P55"/>
    <mergeCell ref="Q55:R55"/>
    <mergeCell ref="S55:T55"/>
    <mergeCell ref="U55:X55"/>
    <mergeCell ref="Y57:AB57"/>
    <mergeCell ref="D58:J58"/>
    <mergeCell ref="K58:M58"/>
    <mergeCell ref="N58:P58"/>
    <mergeCell ref="Q58:R58"/>
    <mergeCell ref="S58:T58"/>
    <mergeCell ref="U58:X58"/>
    <mergeCell ref="Y58:AB58"/>
    <mergeCell ref="D57:J57"/>
    <mergeCell ref="K57:M57"/>
    <mergeCell ref="N57:P57"/>
    <mergeCell ref="Q57:R57"/>
    <mergeCell ref="S57:T57"/>
    <mergeCell ref="U57:X57"/>
    <mergeCell ref="Y59:AB59"/>
    <mergeCell ref="D60:J60"/>
    <mergeCell ref="K60:M60"/>
    <mergeCell ref="N60:P60"/>
    <mergeCell ref="Q60:R60"/>
    <mergeCell ref="S60:T60"/>
    <mergeCell ref="U60:X60"/>
    <mergeCell ref="Y60:AB60"/>
    <mergeCell ref="D59:J59"/>
    <mergeCell ref="K59:M59"/>
    <mergeCell ref="N59:P59"/>
    <mergeCell ref="Q59:R59"/>
    <mergeCell ref="S59:T59"/>
    <mergeCell ref="U59:X59"/>
    <mergeCell ref="U63:X63"/>
    <mergeCell ref="Y61:AB61"/>
    <mergeCell ref="D62:J62"/>
    <mergeCell ref="K62:M62"/>
    <mergeCell ref="N62:P62"/>
    <mergeCell ref="Q62:R62"/>
    <mergeCell ref="S62:T62"/>
    <mergeCell ref="U62:X62"/>
    <mergeCell ref="Y62:AB62"/>
    <mergeCell ref="D61:J61"/>
    <mergeCell ref="K61:M61"/>
    <mergeCell ref="N61:P61"/>
    <mergeCell ref="Q61:R61"/>
    <mergeCell ref="S61:T61"/>
    <mergeCell ref="U61:X61"/>
    <mergeCell ref="Y73:AB73"/>
    <mergeCell ref="Y69:AB69"/>
    <mergeCell ref="K71:M71"/>
    <mergeCell ref="N71:P71"/>
    <mergeCell ref="Q71:R71"/>
    <mergeCell ref="S71:T71"/>
    <mergeCell ref="U71:X71"/>
    <mergeCell ref="Y71:AB71"/>
    <mergeCell ref="K69:M69"/>
    <mergeCell ref="N69:P69"/>
    <mergeCell ref="Q69:R69"/>
    <mergeCell ref="S69:T69"/>
    <mergeCell ref="U69:X69"/>
    <mergeCell ref="AC19:AD24"/>
    <mergeCell ref="K66:M66"/>
    <mergeCell ref="N66:P66"/>
    <mergeCell ref="Q66:R66"/>
    <mergeCell ref="S66:T66"/>
    <mergeCell ref="U66:X66"/>
    <mergeCell ref="Y66:AB66"/>
    <mergeCell ref="Y65:AB65"/>
    <mergeCell ref="D65:J65"/>
    <mergeCell ref="K65:M65"/>
    <mergeCell ref="N65:P65"/>
    <mergeCell ref="Q65:R65"/>
    <mergeCell ref="S65:T65"/>
    <mergeCell ref="U65:X65"/>
    <mergeCell ref="Y63:AB63"/>
    <mergeCell ref="D64:J64"/>
    <mergeCell ref="K64:M64"/>
    <mergeCell ref="N64:P64"/>
    <mergeCell ref="Q64:R64"/>
    <mergeCell ref="S64:T64"/>
    <mergeCell ref="U64:X64"/>
    <mergeCell ref="Y64:AB64"/>
    <mergeCell ref="D63:J63"/>
    <mergeCell ref="K63:M63"/>
    <mergeCell ref="B70:C70"/>
    <mergeCell ref="K70:M70"/>
    <mergeCell ref="N70:P70"/>
    <mergeCell ref="Q70:R70"/>
    <mergeCell ref="S70:T70"/>
    <mergeCell ref="U70:X70"/>
    <mergeCell ref="Y70:AB70"/>
    <mergeCell ref="AC25:AC26"/>
    <mergeCell ref="B27:T27"/>
    <mergeCell ref="Y67:AB67"/>
    <mergeCell ref="K68:M68"/>
    <mergeCell ref="N68:P68"/>
    <mergeCell ref="Q68:R68"/>
    <mergeCell ref="S68:T68"/>
    <mergeCell ref="U68:X68"/>
    <mergeCell ref="Y68:AB68"/>
    <mergeCell ref="K67:M67"/>
    <mergeCell ref="N67:P67"/>
    <mergeCell ref="Q67:R67"/>
    <mergeCell ref="S67:T67"/>
    <mergeCell ref="U67:X67"/>
    <mergeCell ref="N63:P63"/>
    <mergeCell ref="Q63:R63"/>
    <mergeCell ref="S63:T63"/>
  </mergeCells>
  <conditionalFormatting sqref="AC28:AC69">
    <cfRule type="cellIs" dxfId="5" priority="5" operator="equal">
      <formula>FALSE</formula>
    </cfRule>
    <cfRule type="cellIs" dxfId="4" priority="6" operator="equal">
      <formula>TRUE</formula>
    </cfRule>
  </conditionalFormatting>
  <conditionalFormatting sqref="AC70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AC71">
    <cfRule type="cellIs" dxfId="1" priority="1" operator="equal">
      <formula>FALSE</formula>
    </cfRule>
    <cfRule type="cellIs" dxfId="0" priority="2" operator="equal">
      <formula>TRUE</formula>
    </cfRule>
  </conditionalFormatting>
  <printOptions horizontalCentered="1"/>
  <pageMargins left="0.25" right="0.25" top="0.35" bottom="0.35" header="0.3" footer="0.3"/>
  <pageSetup scale="1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7EB0EBE6AF0348B23B18D75C32318B" ma:contentTypeVersion="9" ma:contentTypeDescription="Create a new document." ma:contentTypeScope="" ma:versionID="d538f5cf69c4fce8212873a79ee199e3">
  <xsd:schema xmlns:xsd="http://www.w3.org/2001/XMLSchema" xmlns:xs="http://www.w3.org/2001/XMLSchema" xmlns:p="http://schemas.microsoft.com/office/2006/metadata/properties" xmlns:ns2="9481c328-74de-4a92-972c-790df76c575f" targetNamespace="http://schemas.microsoft.com/office/2006/metadata/properties" ma:root="true" ma:fieldsID="b0a377422f77fc388939a85127e43ae7" ns2:_="">
    <xsd:import namespace="9481c328-74de-4a92-972c-790df76c57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81c328-74de-4a92-972c-790df76c57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B7828B-0CDD-4223-988C-2AD403F935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24D2A9F-A2FE-46BB-8642-27E4FBAB2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81c328-74de-4a92-972c-790df76c5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03A24-B3CA-4E84-8B10-7D5B51AE6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Widia Drilling Recon Form</vt:lpstr>
      <vt:lpstr>Widia Drilling Quote Form</vt:lpstr>
      <vt:lpstr>'Widia Drilling Quote Form'!Print_Area</vt:lpstr>
      <vt:lpstr>'Widia Drilling Recon Form'!Print_Area</vt:lpstr>
      <vt:lpstr>'Widia Drilling Quote Form'!Print_Titles</vt:lpstr>
    </vt:vector>
  </TitlesOfParts>
  <Company>Kennametal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Yargeau</dc:creator>
  <cp:lastModifiedBy>Administrator</cp:lastModifiedBy>
  <cp:lastPrinted>2021-02-19T19:37:46Z</cp:lastPrinted>
  <dcterms:created xsi:type="dcterms:W3CDTF">2014-11-18T11:56:39Z</dcterms:created>
  <dcterms:modified xsi:type="dcterms:W3CDTF">2021-05-18T19:42:53Z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0x010100747EB0EBE6AF0348B23B18D75C32318B</vt:lpwstr>
  </property>
  <property fmtid="{D5CDD505-2E9C-101B-9397-08002B2CF9AE}" pid="3" name="MSIP_Label_2f065793-cb5f-4919-86bd-a613a0bd79ee_Enabled">
    <vt:lpwstr>true</vt:lpwstr>
  </property>
  <property fmtid="{D5CDD505-2E9C-101B-9397-08002B2CF9AE}" pid="4" name="MSIP_Label_2f065793-cb5f-4919-86bd-a613a0bd79ee_SetDate">
    <vt:lpwstr>2021-03-25T13:04:09Z</vt:lpwstr>
  </property>
  <property fmtid="{D5CDD505-2E9C-101B-9397-08002B2CF9AE}" pid="5" name="MSIP_Label_2f065793-cb5f-4919-86bd-a613a0bd79ee_Method">
    <vt:lpwstr>Standard</vt:lpwstr>
  </property>
  <property fmtid="{D5CDD505-2E9C-101B-9397-08002B2CF9AE}" pid="6" name="MSIP_Label_2f065793-cb5f-4919-86bd-a613a0bd79ee_Name">
    <vt:lpwstr>2f065793-cb5f-4919-86bd-a613a0bd79ee</vt:lpwstr>
  </property>
  <property fmtid="{D5CDD505-2E9C-101B-9397-08002B2CF9AE}" pid="7" name="MSIP_Label_2f065793-cb5f-4919-86bd-a613a0bd79ee_SiteId">
    <vt:lpwstr>e7ee4711-c0b1-4311-b500-b80d89e5b298</vt:lpwstr>
  </property>
  <property fmtid="{D5CDD505-2E9C-101B-9397-08002B2CF9AE}" pid="8" name="MSIP_Label_2f065793-cb5f-4919-86bd-a613a0bd79ee_ActionId">
    <vt:lpwstr>0cbcac67-0280-406b-9851-a2d98467dafc</vt:lpwstr>
  </property>
  <property fmtid="{D5CDD505-2E9C-101B-9397-08002B2CF9AE}" pid="9" name="MSIP_Label_2f065793-cb5f-4919-86bd-a613a0bd79ee_ContentBits">
    <vt:lpwstr>0</vt:lpwstr>
  </property>
</Properties>
</file>